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4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5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6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 codeName="{51196F13-6AD0-C1B8-E2B4-A1F9AE17003E}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RECURSOS DIDÁCTICOS Y DE APOYO\ALMANAQUE DOCENTES\CONTROLES PARA DOCENTE\CALIFICACIONES\CONTROL DE GRUPO CON 911\2018-2019\"/>
    </mc:Choice>
  </mc:AlternateContent>
  <bookViews>
    <workbookView xWindow="0" yWindow="0" windowWidth="19320" windowHeight="7755" tabRatio="531"/>
  </bookViews>
  <sheets>
    <sheet name="DATOS" sheetId="6" r:id="rId1"/>
    <sheet name="911.1" sheetId="14" r:id="rId2"/>
    <sheet name="PERIODO 1" sheetId="7" r:id="rId3"/>
    <sheet name="PERIODO 2" sheetId="21" r:id="rId4"/>
    <sheet name="PERIODO 3" sheetId="22" r:id="rId5"/>
    <sheet name="FINAL_" sheetId="23" r:id="rId6"/>
    <sheet name="GRÁFICA" sheetId="13" r:id="rId7"/>
    <sheet name="911_CIERRE" sheetId="15" r:id="rId8"/>
  </sheets>
  <definedNames>
    <definedName name="_xlnm._FilterDatabase" localSheetId="1" hidden="1">'911.1'!$A$6:$K$49</definedName>
    <definedName name="_xlnm._FilterDatabase" localSheetId="7" hidden="1">'911_CIERRE'!$A$6:$K$49</definedName>
    <definedName name="_xlnm._FilterDatabase" localSheetId="0" hidden="1">DATOS!$B$7:$D$48</definedName>
    <definedName name="_xlnm._FilterDatabase" localSheetId="5" hidden="1">FINAL_!$A$5:$J$50</definedName>
    <definedName name="_xlnm._FilterDatabase" localSheetId="2" hidden="1">'PERIODO 1'!$A$5:$K$50</definedName>
    <definedName name="_xlnm._FilterDatabase" localSheetId="3" hidden="1">'PERIODO 2'!$A$5:$K$50</definedName>
    <definedName name="_xlnm._FilterDatabase" localSheetId="4" hidden="1">'PERIODO 3'!$A$5:$K$50</definedName>
    <definedName name="_xlnm.Print_Area" localSheetId="0">DATOS!$A$1:$K$50</definedName>
    <definedName name="_xlnm.Print_Area" localSheetId="5">FINAL_!$A$1:$N$51</definedName>
    <definedName name="_xlnm.Print_Area" localSheetId="6">GRÁFICA!$A$1:$I$35</definedName>
    <definedName name="_xlnm.Print_Area" localSheetId="2">'PERIODO 1'!$A$1:$U$51</definedName>
    <definedName name="_xlnm.Print_Area" localSheetId="3">'PERIODO 2'!$A$1:$U$51</definedName>
    <definedName name="_xlnm.Print_Area" localSheetId="4">'PERIODO 3'!$A$1:$U$51</definedName>
    <definedName name="Z_3A1A1638_6F58_42DE_85C3_D02C41DD0658_.wvu.FilterData" localSheetId="0" hidden="1">DATOS!$B$7:$D$48</definedName>
    <definedName name="Z_3A1A1638_6F58_42DE_85C3_D02C41DD0658_.wvu.FilterData" localSheetId="5" hidden="1">FINAL_!$A$5:$J$50</definedName>
    <definedName name="Z_3A1A1638_6F58_42DE_85C3_D02C41DD0658_.wvu.FilterData" localSheetId="2" hidden="1">'PERIODO 1'!$A$5:$K$50</definedName>
    <definedName name="Z_3A1A1638_6F58_42DE_85C3_D02C41DD0658_.wvu.FilterData" localSheetId="3" hidden="1">'PERIODO 2'!$A$5:$K$50</definedName>
    <definedName name="Z_3A1A1638_6F58_42DE_85C3_D02C41DD0658_.wvu.FilterData" localSheetId="4" hidden="1">'PERIODO 3'!$A$5:$K$50</definedName>
  </definedNames>
  <calcPr calcId="162913"/>
  <customWorkbookViews>
    <customWorkbookView name="PAG1" guid="{3A1A1638-6F58-42DE-85C3-D02C41DD0658}" maximized="1" xWindow="-8" yWindow="-8" windowWidth="1382" windowHeight="744" tabRatio="617" activeSheetId="6"/>
  </customWorkbookViews>
</workbook>
</file>

<file path=xl/calcChain.xml><?xml version="1.0" encoding="utf-8"?>
<calcChain xmlns="http://schemas.openxmlformats.org/spreadsheetml/2006/main">
  <c r="G7" i="14" l="1"/>
  <c r="K7" i="14"/>
  <c r="T6" i="7"/>
  <c r="G6" i="13"/>
  <c r="C6" i="13"/>
  <c r="D5" i="13"/>
  <c r="E5" i="13"/>
  <c r="F5" i="13"/>
  <c r="G5" i="13"/>
  <c r="H5" i="13"/>
  <c r="I5" i="13"/>
  <c r="C5" i="1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L11" i="23"/>
  <c r="L12" i="23"/>
  <c r="L13" i="23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4" i="23"/>
  <c r="L35" i="23"/>
  <c r="L36" i="23"/>
  <c r="L37" i="23"/>
  <c r="L38" i="23"/>
  <c r="L39" i="23"/>
  <c r="L40" i="23"/>
  <c r="L41" i="23"/>
  <c r="L42" i="23"/>
  <c r="L43" i="23"/>
  <c r="L44" i="23"/>
  <c r="L45" i="23"/>
  <c r="K6" i="23"/>
  <c r="E7" i="23"/>
  <c r="F7" i="23"/>
  <c r="G7" i="23"/>
  <c r="H7" i="23"/>
  <c r="I7" i="23"/>
  <c r="J7" i="23"/>
  <c r="E8" i="23"/>
  <c r="E50" i="23" s="1"/>
  <c r="F8" i="23"/>
  <c r="G8" i="23"/>
  <c r="H8" i="23"/>
  <c r="I8" i="23"/>
  <c r="J8" i="23"/>
  <c r="E9" i="23"/>
  <c r="F9" i="23"/>
  <c r="G9" i="23"/>
  <c r="H9" i="23"/>
  <c r="I9" i="23"/>
  <c r="J9" i="23"/>
  <c r="E10" i="23"/>
  <c r="F10" i="23"/>
  <c r="G10" i="23"/>
  <c r="H10" i="23"/>
  <c r="I10" i="23"/>
  <c r="J10" i="23"/>
  <c r="E11" i="23"/>
  <c r="F11" i="23"/>
  <c r="G11" i="23"/>
  <c r="H11" i="23"/>
  <c r="I11" i="23"/>
  <c r="J11" i="23"/>
  <c r="E12" i="23"/>
  <c r="F12" i="23"/>
  <c r="G12" i="23"/>
  <c r="H12" i="23"/>
  <c r="I12" i="23"/>
  <c r="J12" i="23"/>
  <c r="E13" i="23"/>
  <c r="F13" i="23"/>
  <c r="G13" i="23"/>
  <c r="H13" i="23"/>
  <c r="I13" i="23"/>
  <c r="J13" i="23"/>
  <c r="E14" i="23"/>
  <c r="F14" i="23"/>
  <c r="G14" i="23"/>
  <c r="H14" i="23"/>
  <c r="I14" i="23"/>
  <c r="J14" i="23"/>
  <c r="E15" i="23"/>
  <c r="F15" i="23"/>
  <c r="G15" i="23"/>
  <c r="H15" i="23"/>
  <c r="I15" i="23"/>
  <c r="J15" i="23"/>
  <c r="E16" i="23"/>
  <c r="F16" i="23"/>
  <c r="G16" i="23"/>
  <c r="H16" i="23"/>
  <c r="I16" i="23"/>
  <c r="J16" i="23"/>
  <c r="E17" i="23"/>
  <c r="F17" i="23"/>
  <c r="G17" i="23"/>
  <c r="H17" i="23"/>
  <c r="I17" i="23"/>
  <c r="J17" i="23"/>
  <c r="E18" i="23"/>
  <c r="F18" i="23"/>
  <c r="G18" i="23"/>
  <c r="H18" i="23"/>
  <c r="I18" i="23"/>
  <c r="J18" i="23"/>
  <c r="E19" i="23"/>
  <c r="F19" i="23"/>
  <c r="G19" i="23"/>
  <c r="H19" i="23"/>
  <c r="I19" i="23"/>
  <c r="J19" i="23"/>
  <c r="E20" i="23"/>
  <c r="F20" i="23"/>
  <c r="G20" i="23"/>
  <c r="H20" i="23"/>
  <c r="I20" i="23"/>
  <c r="J20" i="23"/>
  <c r="E21" i="23"/>
  <c r="F21" i="23"/>
  <c r="G21" i="23"/>
  <c r="H21" i="23"/>
  <c r="I21" i="23"/>
  <c r="J21" i="23"/>
  <c r="E22" i="23"/>
  <c r="F22" i="23"/>
  <c r="G22" i="23"/>
  <c r="H22" i="23"/>
  <c r="I22" i="23"/>
  <c r="J22" i="23"/>
  <c r="E23" i="23"/>
  <c r="F23" i="23"/>
  <c r="G23" i="23"/>
  <c r="H23" i="23"/>
  <c r="I23" i="23"/>
  <c r="J23" i="23"/>
  <c r="E24" i="23"/>
  <c r="F24" i="23"/>
  <c r="G24" i="23"/>
  <c r="H24" i="23"/>
  <c r="I24" i="23"/>
  <c r="J24" i="23"/>
  <c r="E25" i="23"/>
  <c r="F25" i="23"/>
  <c r="G25" i="23"/>
  <c r="H25" i="23"/>
  <c r="I25" i="23"/>
  <c r="J25" i="23"/>
  <c r="E26" i="23"/>
  <c r="F26" i="23"/>
  <c r="G26" i="23"/>
  <c r="H26" i="23"/>
  <c r="I26" i="23"/>
  <c r="J26" i="23"/>
  <c r="E27" i="23"/>
  <c r="F27" i="23"/>
  <c r="G27" i="23"/>
  <c r="H27" i="23"/>
  <c r="I27" i="23"/>
  <c r="J27" i="23"/>
  <c r="E28" i="23"/>
  <c r="F28" i="23"/>
  <c r="G28" i="23"/>
  <c r="H28" i="23"/>
  <c r="I28" i="23"/>
  <c r="J28" i="23"/>
  <c r="E29" i="23"/>
  <c r="F29" i="23"/>
  <c r="G29" i="23"/>
  <c r="H29" i="23"/>
  <c r="I29" i="23"/>
  <c r="J29" i="23"/>
  <c r="E30" i="23"/>
  <c r="F30" i="23"/>
  <c r="G30" i="23"/>
  <c r="H30" i="23"/>
  <c r="I30" i="23"/>
  <c r="J30" i="23"/>
  <c r="E31" i="23"/>
  <c r="F31" i="23"/>
  <c r="G31" i="23"/>
  <c r="H31" i="23"/>
  <c r="I31" i="23"/>
  <c r="J31" i="23"/>
  <c r="E32" i="23"/>
  <c r="F32" i="23"/>
  <c r="G32" i="23"/>
  <c r="H32" i="23"/>
  <c r="I32" i="23"/>
  <c r="J32" i="23"/>
  <c r="E33" i="23"/>
  <c r="F33" i="23"/>
  <c r="G33" i="23"/>
  <c r="H33" i="23"/>
  <c r="I33" i="23"/>
  <c r="J33" i="23"/>
  <c r="E34" i="23"/>
  <c r="F34" i="23"/>
  <c r="G34" i="23"/>
  <c r="H34" i="23"/>
  <c r="I34" i="23"/>
  <c r="J34" i="23"/>
  <c r="E35" i="23"/>
  <c r="F35" i="23"/>
  <c r="G35" i="23"/>
  <c r="H35" i="23"/>
  <c r="I35" i="23"/>
  <c r="J35" i="23"/>
  <c r="E36" i="23"/>
  <c r="F36" i="23"/>
  <c r="G36" i="23"/>
  <c r="H36" i="23"/>
  <c r="I36" i="23"/>
  <c r="J36" i="23"/>
  <c r="E37" i="23"/>
  <c r="F37" i="23"/>
  <c r="G37" i="23"/>
  <c r="H37" i="23"/>
  <c r="I37" i="23"/>
  <c r="J37" i="23"/>
  <c r="E38" i="23"/>
  <c r="F38" i="23"/>
  <c r="G38" i="23"/>
  <c r="H38" i="23"/>
  <c r="I38" i="23"/>
  <c r="J38" i="23"/>
  <c r="E39" i="23"/>
  <c r="F39" i="23"/>
  <c r="G39" i="23"/>
  <c r="H39" i="23"/>
  <c r="I39" i="23"/>
  <c r="J39" i="23"/>
  <c r="E40" i="23"/>
  <c r="F40" i="23"/>
  <c r="G40" i="23"/>
  <c r="H40" i="23"/>
  <c r="I40" i="23"/>
  <c r="J40" i="23"/>
  <c r="E41" i="23"/>
  <c r="F41" i="23"/>
  <c r="G41" i="23"/>
  <c r="H41" i="23"/>
  <c r="I41" i="23"/>
  <c r="J41" i="23"/>
  <c r="E42" i="23"/>
  <c r="F42" i="23"/>
  <c r="G42" i="23"/>
  <c r="H42" i="23"/>
  <c r="I42" i="23"/>
  <c r="J42" i="23"/>
  <c r="E43" i="23"/>
  <c r="F43" i="23"/>
  <c r="G43" i="23"/>
  <c r="H43" i="23"/>
  <c r="I43" i="23"/>
  <c r="J43" i="23"/>
  <c r="E44" i="23"/>
  <c r="F44" i="23"/>
  <c r="G44" i="23"/>
  <c r="H44" i="23"/>
  <c r="I44" i="23"/>
  <c r="J44" i="23"/>
  <c r="E45" i="23"/>
  <c r="F45" i="23"/>
  <c r="G45" i="23"/>
  <c r="H45" i="23"/>
  <c r="I45" i="23"/>
  <c r="J45" i="23"/>
  <c r="E6" i="23"/>
  <c r="F6" i="23"/>
  <c r="G6" i="23"/>
  <c r="H6" i="23"/>
  <c r="I6" i="23"/>
  <c r="J6" i="23"/>
  <c r="D7" i="23"/>
  <c r="D8" i="23"/>
  <c r="D9" i="23"/>
  <c r="D10" i="23"/>
  <c r="K10" i="23" s="1"/>
  <c r="D11" i="23"/>
  <c r="K11" i="23" s="1"/>
  <c r="D12" i="23"/>
  <c r="K12" i="23" s="1"/>
  <c r="D13" i="23"/>
  <c r="K13" i="23" s="1"/>
  <c r="D14" i="23"/>
  <c r="K14" i="23" s="1"/>
  <c r="D15" i="23"/>
  <c r="D16" i="23"/>
  <c r="D17" i="23"/>
  <c r="K17" i="23" s="1"/>
  <c r="D18" i="23"/>
  <c r="K18" i="23" s="1"/>
  <c r="D19" i="23"/>
  <c r="K19" i="23" s="1"/>
  <c r="D20" i="23"/>
  <c r="D21" i="23"/>
  <c r="D22" i="23"/>
  <c r="K22" i="23" s="1"/>
  <c r="D23" i="23"/>
  <c r="D24" i="23"/>
  <c r="D25" i="23"/>
  <c r="D26" i="23"/>
  <c r="K26" i="23" s="1"/>
  <c r="D27" i="23"/>
  <c r="D28" i="23"/>
  <c r="K28" i="23" s="1"/>
  <c r="D29" i="23"/>
  <c r="K29" i="23" s="1"/>
  <c r="D30" i="23"/>
  <c r="K30" i="23" s="1"/>
  <c r="D31" i="23"/>
  <c r="D32" i="23"/>
  <c r="D33" i="23"/>
  <c r="D34" i="23"/>
  <c r="K34" i="23" s="1"/>
  <c r="D35" i="23"/>
  <c r="K35" i="23" s="1"/>
  <c r="D36" i="23"/>
  <c r="K36" i="23" s="1"/>
  <c r="D37" i="23"/>
  <c r="D38" i="23"/>
  <c r="K38" i="23" s="1"/>
  <c r="D39" i="23"/>
  <c r="D40" i="23"/>
  <c r="K40" i="23" s="1"/>
  <c r="D41" i="23"/>
  <c r="K41" i="23" s="1"/>
  <c r="D42" i="23"/>
  <c r="K42" i="23" s="1"/>
  <c r="D43" i="23"/>
  <c r="K43" i="23" s="1"/>
  <c r="D44" i="23"/>
  <c r="K44" i="23" s="1"/>
  <c r="D45" i="23"/>
  <c r="K45" i="23" s="1"/>
  <c r="D6" i="23"/>
  <c r="C46" i="23"/>
  <c r="C45" i="23"/>
  <c r="B45" i="23"/>
  <c r="C44" i="23"/>
  <c r="B44" i="23"/>
  <c r="C43" i="23"/>
  <c r="B43" i="23"/>
  <c r="C42" i="23"/>
  <c r="B42" i="23"/>
  <c r="C41" i="23"/>
  <c r="B41" i="23"/>
  <c r="C40" i="23"/>
  <c r="B40" i="23"/>
  <c r="K39" i="23"/>
  <c r="C39" i="23"/>
  <c r="B39" i="23"/>
  <c r="C38" i="23"/>
  <c r="B38" i="23"/>
  <c r="K37" i="23"/>
  <c r="C37" i="23"/>
  <c r="B37" i="23"/>
  <c r="C36" i="23"/>
  <c r="B36" i="23"/>
  <c r="C35" i="23"/>
  <c r="B35" i="23"/>
  <c r="C34" i="23"/>
  <c r="B34" i="23"/>
  <c r="K33" i="23"/>
  <c r="C33" i="23"/>
  <c r="B33" i="23"/>
  <c r="K32" i="23"/>
  <c r="C32" i="23"/>
  <c r="B32" i="23"/>
  <c r="K31" i="23"/>
  <c r="C31" i="23"/>
  <c r="B31" i="23"/>
  <c r="C30" i="23"/>
  <c r="B30" i="23"/>
  <c r="C29" i="23"/>
  <c r="B29" i="23"/>
  <c r="C28" i="23"/>
  <c r="B28" i="23"/>
  <c r="K27" i="23"/>
  <c r="C27" i="23"/>
  <c r="B27" i="23"/>
  <c r="C26" i="23"/>
  <c r="B26" i="23"/>
  <c r="K25" i="23"/>
  <c r="C25" i="23"/>
  <c r="B25" i="23"/>
  <c r="K24" i="23"/>
  <c r="C24" i="23"/>
  <c r="B24" i="23"/>
  <c r="K23" i="23"/>
  <c r="C23" i="23"/>
  <c r="B23" i="23"/>
  <c r="C22" i="23"/>
  <c r="B22" i="23"/>
  <c r="K21" i="23"/>
  <c r="C21" i="23"/>
  <c r="B21" i="23"/>
  <c r="K20" i="23"/>
  <c r="C20" i="23"/>
  <c r="B20" i="23"/>
  <c r="C19" i="23"/>
  <c r="B19" i="23"/>
  <c r="C18" i="23"/>
  <c r="B18" i="23"/>
  <c r="C17" i="23"/>
  <c r="B17" i="23"/>
  <c r="K16" i="23"/>
  <c r="C16" i="23"/>
  <c r="B16" i="23"/>
  <c r="K15" i="23"/>
  <c r="C15" i="23"/>
  <c r="B15" i="23"/>
  <c r="C14" i="23"/>
  <c r="B14" i="23"/>
  <c r="C13" i="23"/>
  <c r="B13" i="23"/>
  <c r="C12" i="23"/>
  <c r="B12" i="23"/>
  <c r="C11" i="23"/>
  <c r="B11" i="23"/>
  <c r="C10" i="23"/>
  <c r="B10" i="23"/>
  <c r="C9" i="23"/>
  <c r="B9" i="23"/>
  <c r="C8" i="23"/>
  <c r="B8" i="23"/>
  <c r="C7" i="23"/>
  <c r="B7" i="23"/>
  <c r="C6" i="23"/>
  <c r="B6" i="23"/>
  <c r="N2" i="23"/>
  <c r="G2" i="23"/>
  <c r="C2" i="23"/>
  <c r="J50" i="22"/>
  <c r="I6" i="13" s="1"/>
  <c r="I50" i="22"/>
  <c r="H6" i="13" s="1"/>
  <c r="H50" i="22"/>
  <c r="G50" i="22"/>
  <c r="F6" i="13" s="1"/>
  <c r="F50" i="22"/>
  <c r="E6" i="13" s="1"/>
  <c r="E50" i="22"/>
  <c r="D6" i="13" s="1"/>
  <c r="D50" i="22"/>
  <c r="R47" i="22"/>
  <c r="Q47" i="22"/>
  <c r="P47" i="22"/>
  <c r="O47" i="22"/>
  <c r="C46" i="22"/>
  <c r="T45" i="22"/>
  <c r="S45" i="22"/>
  <c r="N45" i="22"/>
  <c r="C45" i="22"/>
  <c r="B45" i="22"/>
  <c r="T44" i="22"/>
  <c r="S44" i="22"/>
  <c r="N44" i="22"/>
  <c r="C44" i="22"/>
  <c r="B44" i="22"/>
  <c r="T43" i="22"/>
  <c r="S43" i="22"/>
  <c r="N43" i="22"/>
  <c r="C43" i="22"/>
  <c r="B43" i="22"/>
  <c r="T42" i="22"/>
  <c r="S42" i="22"/>
  <c r="N42" i="22"/>
  <c r="C42" i="22"/>
  <c r="B42" i="22"/>
  <c r="T41" i="22"/>
  <c r="S41" i="22"/>
  <c r="N41" i="22"/>
  <c r="C41" i="22"/>
  <c r="B41" i="22"/>
  <c r="T40" i="22"/>
  <c r="S40" i="22"/>
  <c r="N40" i="22"/>
  <c r="C40" i="22"/>
  <c r="B40" i="22"/>
  <c r="T39" i="22"/>
  <c r="S39" i="22"/>
  <c r="N39" i="22"/>
  <c r="C39" i="22"/>
  <c r="B39" i="22"/>
  <c r="T38" i="22"/>
  <c r="S38" i="22"/>
  <c r="N38" i="22"/>
  <c r="C38" i="22"/>
  <c r="B38" i="22"/>
  <c r="T37" i="22"/>
  <c r="S37" i="22"/>
  <c r="N37" i="22"/>
  <c r="C37" i="22"/>
  <c r="B37" i="22"/>
  <c r="T36" i="22"/>
  <c r="S36" i="22"/>
  <c r="N36" i="22"/>
  <c r="C36" i="22"/>
  <c r="B36" i="22"/>
  <c r="T35" i="22"/>
  <c r="S35" i="22"/>
  <c r="N35" i="22"/>
  <c r="C35" i="22"/>
  <c r="B35" i="22"/>
  <c r="T34" i="22"/>
  <c r="S34" i="22"/>
  <c r="N34" i="22"/>
  <c r="C34" i="22"/>
  <c r="B34" i="22"/>
  <c r="T33" i="22"/>
  <c r="S33" i="22"/>
  <c r="N33" i="22"/>
  <c r="C33" i="22"/>
  <c r="B33" i="22"/>
  <c r="T32" i="22"/>
  <c r="S32" i="22"/>
  <c r="N32" i="22"/>
  <c r="C32" i="22"/>
  <c r="B32" i="22"/>
  <c r="T31" i="22"/>
  <c r="S31" i="22"/>
  <c r="N31" i="22"/>
  <c r="C31" i="22"/>
  <c r="B31" i="22"/>
  <c r="T30" i="22"/>
  <c r="S30" i="22"/>
  <c r="N30" i="22"/>
  <c r="C30" i="22"/>
  <c r="B30" i="22"/>
  <c r="T29" i="22"/>
  <c r="S29" i="22"/>
  <c r="N29" i="22"/>
  <c r="C29" i="22"/>
  <c r="B29" i="22"/>
  <c r="T28" i="22"/>
  <c r="S28" i="22"/>
  <c r="N28" i="22"/>
  <c r="C28" i="22"/>
  <c r="B28" i="22"/>
  <c r="T27" i="22"/>
  <c r="S27" i="22"/>
  <c r="N27" i="22"/>
  <c r="C27" i="22"/>
  <c r="B27" i="22"/>
  <c r="T26" i="22"/>
  <c r="S26" i="22"/>
  <c r="N26" i="22"/>
  <c r="C26" i="22"/>
  <c r="B26" i="22"/>
  <c r="T25" i="22"/>
  <c r="S25" i="22"/>
  <c r="N25" i="22"/>
  <c r="C25" i="22"/>
  <c r="B25" i="22"/>
  <c r="T24" i="22"/>
  <c r="S24" i="22"/>
  <c r="N24" i="22"/>
  <c r="C24" i="22"/>
  <c r="B24" i="22"/>
  <c r="T23" i="22"/>
  <c r="S23" i="22"/>
  <c r="N23" i="22"/>
  <c r="C23" i="22"/>
  <c r="B23" i="22"/>
  <c r="T22" i="22"/>
  <c r="S22" i="22"/>
  <c r="N22" i="22"/>
  <c r="C22" i="22"/>
  <c r="B22" i="22"/>
  <c r="T21" i="22"/>
  <c r="S21" i="22"/>
  <c r="N21" i="22"/>
  <c r="C21" i="22"/>
  <c r="B21" i="22"/>
  <c r="T20" i="22"/>
  <c r="S20" i="22"/>
  <c r="N20" i="22"/>
  <c r="C20" i="22"/>
  <c r="B20" i="22"/>
  <c r="T19" i="22"/>
  <c r="S19" i="22"/>
  <c r="N19" i="22"/>
  <c r="C19" i="22"/>
  <c r="B19" i="22"/>
  <c r="T18" i="22"/>
  <c r="S18" i="22"/>
  <c r="N18" i="22"/>
  <c r="C18" i="22"/>
  <c r="B18" i="22"/>
  <c r="T17" i="22"/>
  <c r="S17" i="22"/>
  <c r="N17" i="22"/>
  <c r="C17" i="22"/>
  <c r="B17" i="22"/>
  <c r="T16" i="22"/>
  <c r="S16" i="22"/>
  <c r="N16" i="22"/>
  <c r="C16" i="22"/>
  <c r="B16" i="22"/>
  <c r="T15" i="22"/>
  <c r="S15" i="22"/>
  <c r="N15" i="22"/>
  <c r="C15" i="22"/>
  <c r="B15" i="22"/>
  <c r="T14" i="22"/>
  <c r="S14" i="22"/>
  <c r="N14" i="22"/>
  <c r="C14" i="22"/>
  <c r="B14" i="22"/>
  <c r="T13" i="22"/>
  <c r="S13" i="22"/>
  <c r="N13" i="22"/>
  <c r="C13" i="22"/>
  <c r="B13" i="22"/>
  <c r="T12" i="22"/>
  <c r="S12" i="22"/>
  <c r="N12" i="22"/>
  <c r="C12" i="22"/>
  <c r="B12" i="22"/>
  <c r="T11" i="22"/>
  <c r="S11" i="22"/>
  <c r="N11" i="22"/>
  <c r="C11" i="22"/>
  <c r="B11" i="22"/>
  <c r="T10" i="22"/>
  <c r="S10" i="22"/>
  <c r="N10" i="22"/>
  <c r="C10" i="22"/>
  <c r="B10" i="22"/>
  <c r="T9" i="22"/>
  <c r="S9" i="22"/>
  <c r="N9" i="22"/>
  <c r="C9" i="22"/>
  <c r="B9" i="22"/>
  <c r="T8" i="22"/>
  <c r="S8" i="22"/>
  <c r="N8" i="22"/>
  <c r="C8" i="22"/>
  <c r="B8" i="22"/>
  <c r="T7" i="22"/>
  <c r="S7" i="22"/>
  <c r="N7" i="22"/>
  <c r="C7" i="22"/>
  <c r="B7" i="22"/>
  <c r="T6" i="22"/>
  <c r="T50" i="22" s="1"/>
  <c r="S6" i="22"/>
  <c r="N6" i="22"/>
  <c r="C6" i="22"/>
  <c r="B6" i="22"/>
  <c r="U2" i="22"/>
  <c r="G2" i="22"/>
  <c r="C2" i="22"/>
  <c r="J50" i="21"/>
  <c r="I50" i="21"/>
  <c r="H50" i="21"/>
  <c r="G50" i="21"/>
  <c r="F50" i="21"/>
  <c r="E50" i="21"/>
  <c r="D50" i="21"/>
  <c r="R47" i="21"/>
  <c r="Q47" i="21"/>
  <c r="P47" i="21"/>
  <c r="O47" i="21"/>
  <c r="C46" i="21"/>
  <c r="T45" i="21"/>
  <c r="S45" i="21"/>
  <c r="N45" i="21"/>
  <c r="C45" i="21"/>
  <c r="B45" i="21"/>
  <c r="T44" i="21"/>
  <c r="S44" i="21"/>
  <c r="N44" i="21"/>
  <c r="C44" i="21"/>
  <c r="B44" i="21"/>
  <c r="T43" i="21"/>
  <c r="S43" i="21"/>
  <c r="N43" i="21"/>
  <c r="C43" i="21"/>
  <c r="B43" i="21"/>
  <c r="T42" i="21"/>
  <c r="S42" i="21"/>
  <c r="N42" i="21"/>
  <c r="C42" i="21"/>
  <c r="B42" i="21"/>
  <c r="T41" i="21"/>
  <c r="S41" i="21"/>
  <c r="N41" i="21"/>
  <c r="C41" i="21"/>
  <c r="B41" i="21"/>
  <c r="T40" i="21"/>
  <c r="S40" i="21"/>
  <c r="N40" i="21"/>
  <c r="C40" i="21"/>
  <c r="B40" i="21"/>
  <c r="T39" i="21"/>
  <c r="S39" i="21"/>
  <c r="N39" i="21"/>
  <c r="C39" i="21"/>
  <c r="B39" i="21"/>
  <c r="T38" i="21"/>
  <c r="S38" i="21"/>
  <c r="N38" i="21"/>
  <c r="C38" i="21"/>
  <c r="B38" i="21"/>
  <c r="T37" i="21"/>
  <c r="S37" i="21"/>
  <c r="N37" i="21"/>
  <c r="C37" i="21"/>
  <c r="B37" i="21"/>
  <c r="T36" i="21"/>
  <c r="S36" i="21"/>
  <c r="N36" i="21"/>
  <c r="C36" i="21"/>
  <c r="B36" i="21"/>
  <c r="T35" i="21"/>
  <c r="S35" i="21"/>
  <c r="N35" i="21"/>
  <c r="C35" i="21"/>
  <c r="B35" i="21"/>
  <c r="T34" i="21"/>
  <c r="S34" i="21"/>
  <c r="N34" i="21"/>
  <c r="C34" i="21"/>
  <c r="B34" i="21"/>
  <c r="T33" i="21"/>
  <c r="S33" i="21"/>
  <c r="N33" i="21"/>
  <c r="C33" i="21"/>
  <c r="B33" i="21"/>
  <c r="T32" i="21"/>
  <c r="S32" i="21"/>
  <c r="N32" i="21"/>
  <c r="C32" i="21"/>
  <c r="B32" i="21"/>
  <c r="T31" i="21"/>
  <c r="S31" i="21"/>
  <c r="N31" i="21"/>
  <c r="C31" i="21"/>
  <c r="B31" i="21"/>
  <c r="T30" i="21"/>
  <c r="S30" i="21"/>
  <c r="N30" i="21"/>
  <c r="C30" i="21"/>
  <c r="B30" i="21"/>
  <c r="T29" i="21"/>
  <c r="S29" i="21"/>
  <c r="N29" i="21"/>
  <c r="C29" i="21"/>
  <c r="B29" i="21"/>
  <c r="T28" i="21"/>
  <c r="S28" i="21"/>
  <c r="N28" i="21"/>
  <c r="C28" i="21"/>
  <c r="B28" i="21"/>
  <c r="T27" i="21"/>
  <c r="S27" i="21"/>
  <c r="N27" i="21"/>
  <c r="C27" i="21"/>
  <c r="B27" i="21"/>
  <c r="T26" i="21"/>
  <c r="S26" i="21"/>
  <c r="N26" i="21"/>
  <c r="C26" i="21"/>
  <c r="B26" i="21"/>
  <c r="T25" i="21"/>
  <c r="S25" i="21"/>
  <c r="N25" i="21"/>
  <c r="C25" i="21"/>
  <c r="B25" i="21"/>
  <c r="T24" i="21"/>
  <c r="S24" i="21"/>
  <c r="N24" i="21"/>
  <c r="C24" i="21"/>
  <c r="B24" i="21"/>
  <c r="T23" i="21"/>
  <c r="S23" i="21"/>
  <c r="N23" i="21"/>
  <c r="C23" i="21"/>
  <c r="B23" i="21"/>
  <c r="T22" i="21"/>
  <c r="S22" i="21"/>
  <c r="N22" i="21"/>
  <c r="C22" i="21"/>
  <c r="B22" i="21"/>
  <c r="T21" i="21"/>
  <c r="S21" i="21"/>
  <c r="N21" i="21"/>
  <c r="C21" i="21"/>
  <c r="B21" i="21"/>
  <c r="T20" i="21"/>
  <c r="S20" i="21"/>
  <c r="N20" i="21"/>
  <c r="C20" i="21"/>
  <c r="B20" i="21"/>
  <c r="T19" i="21"/>
  <c r="S19" i="21"/>
  <c r="N19" i="21"/>
  <c r="C19" i="21"/>
  <c r="B19" i="21"/>
  <c r="T18" i="21"/>
  <c r="S18" i="21"/>
  <c r="N18" i="21"/>
  <c r="C18" i="21"/>
  <c r="B18" i="21"/>
  <c r="T17" i="21"/>
  <c r="S17" i="21"/>
  <c r="N17" i="21"/>
  <c r="C17" i="21"/>
  <c r="B17" i="21"/>
  <c r="T16" i="21"/>
  <c r="S16" i="21"/>
  <c r="N16" i="21"/>
  <c r="C16" i="21"/>
  <c r="B16" i="21"/>
  <c r="T15" i="21"/>
  <c r="S15" i="21"/>
  <c r="N15" i="21"/>
  <c r="C15" i="21"/>
  <c r="B15" i="21"/>
  <c r="T14" i="21"/>
  <c r="S14" i="21"/>
  <c r="N14" i="21"/>
  <c r="C14" i="21"/>
  <c r="B14" i="21"/>
  <c r="T13" i="21"/>
  <c r="S13" i="21"/>
  <c r="N13" i="21"/>
  <c r="C13" i="21"/>
  <c r="B13" i="21"/>
  <c r="T12" i="21"/>
  <c r="S12" i="21"/>
  <c r="N12" i="21"/>
  <c r="C12" i="21"/>
  <c r="B12" i="21"/>
  <c r="T11" i="21"/>
  <c r="S11" i="21"/>
  <c r="N11" i="21"/>
  <c r="C11" i="21"/>
  <c r="B11" i="21"/>
  <c r="T10" i="21"/>
  <c r="S10" i="21"/>
  <c r="N10" i="21"/>
  <c r="C10" i="21"/>
  <c r="B10" i="21"/>
  <c r="T9" i="21"/>
  <c r="S9" i="21"/>
  <c r="N9" i="21"/>
  <c r="C9" i="21"/>
  <c r="B9" i="21"/>
  <c r="T8" i="21"/>
  <c r="S8" i="21"/>
  <c r="N8" i="21"/>
  <c r="C8" i="21"/>
  <c r="B8" i="21"/>
  <c r="T7" i="21"/>
  <c r="S7" i="21"/>
  <c r="N7" i="21"/>
  <c r="C7" i="21"/>
  <c r="B7" i="21"/>
  <c r="T6" i="21"/>
  <c r="T50" i="21" s="1"/>
  <c r="S6" i="21"/>
  <c r="N6" i="21"/>
  <c r="N50" i="21" s="1"/>
  <c r="C6" i="21"/>
  <c r="B6" i="21"/>
  <c r="U2" i="21"/>
  <c r="G2" i="21"/>
  <c r="C2" i="21"/>
  <c r="D50" i="7"/>
  <c r="C4" i="13" s="1"/>
  <c r="H50" i="7"/>
  <c r="G4" i="13" s="1"/>
  <c r="I50" i="7"/>
  <c r="H4" i="13" s="1"/>
  <c r="J50" i="7"/>
  <c r="I4" i="13" s="1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6" i="7"/>
  <c r="D50" i="23" l="1"/>
  <c r="H50" i="23"/>
  <c r="K9" i="23"/>
  <c r="J50" i="23"/>
  <c r="I50" i="23"/>
  <c r="F50" i="23"/>
  <c r="K8" i="23"/>
  <c r="N50" i="7"/>
  <c r="G50" i="23"/>
  <c r="K7" i="23"/>
  <c r="N50" i="22"/>
  <c r="K50" i="23" l="1"/>
  <c r="S7" i="7" l="1"/>
  <c r="L7" i="23" s="1"/>
  <c r="S8" i="7"/>
  <c r="L8" i="23" s="1"/>
  <c r="S9" i="7"/>
  <c r="L9" i="23" s="1"/>
  <c r="S10" i="7"/>
  <c r="L10" i="23" s="1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6" i="7"/>
  <c r="L6" i="23" s="1"/>
  <c r="O47" i="7"/>
  <c r="T7" i="7"/>
  <c r="M7" i="23" s="1"/>
  <c r="T8" i="7"/>
  <c r="M8" i="23" s="1"/>
  <c r="T9" i="7"/>
  <c r="M9" i="23" s="1"/>
  <c r="T10" i="7"/>
  <c r="M10" i="23" s="1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M6" i="23" l="1"/>
  <c r="M50" i="23" s="1"/>
  <c r="B42" i="14"/>
  <c r="B43" i="14"/>
  <c r="B44" i="14"/>
  <c r="B45" i="14"/>
  <c r="B46" i="14"/>
  <c r="Q47" i="7"/>
  <c r="R47" i="7"/>
  <c r="P47" i="7"/>
  <c r="T50" i="7" l="1"/>
  <c r="F32" i="13"/>
  <c r="B32" i="13"/>
  <c r="F3" i="15"/>
  <c r="F2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7" i="15"/>
  <c r="B8" i="15"/>
  <c r="F8" i="15" s="1"/>
  <c r="B9" i="15"/>
  <c r="I9" i="15" s="1"/>
  <c r="B10" i="15"/>
  <c r="B11" i="15"/>
  <c r="I11" i="15" s="1"/>
  <c r="B12" i="15"/>
  <c r="F12" i="15" s="1"/>
  <c r="B13" i="15"/>
  <c r="I13" i="15" s="1"/>
  <c r="B14" i="15"/>
  <c r="B15" i="15"/>
  <c r="I15" i="15" s="1"/>
  <c r="B16" i="15"/>
  <c r="F16" i="15" s="1"/>
  <c r="B17" i="15"/>
  <c r="I17" i="15" s="1"/>
  <c r="B18" i="15"/>
  <c r="B19" i="15"/>
  <c r="I19" i="15" s="1"/>
  <c r="B20" i="15"/>
  <c r="F20" i="15" s="1"/>
  <c r="B21" i="15"/>
  <c r="I21" i="15" s="1"/>
  <c r="B22" i="15"/>
  <c r="B23" i="15"/>
  <c r="I23" i="15" s="1"/>
  <c r="B24" i="15"/>
  <c r="F24" i="15" s="1"/>
  <c r="B25" i="15"/>
  <c r="I25" i="15" s="1"/>
  <c r="B26" i="15"/>
  <c r="B27" i="15"/>
  <c r="I27" i="15" s="1"/>
  <c r="B28" i="15"/>
  <c r="F28" i="15" s="1"/>
  <c r="B29" i="15"/>
  <c r="I29" i="15" s="1"/>
  <c r="B30" i="15"/>
  <c r="B31" i="15"/>
  <c r="I31" i="15" s="1"/>
  <c r="B32" i="15"/>
  <c r="F32" i="15" s="1"/>
  <c r="B33" i="15"/>
  <c r="I33" i="15" s="1"/>
  <c r="B34" i="15"/>
  <c r="B35" i="15"/>
  <c r="I35" i="15" s="1"/>
  <c r="B36" i="15"/>
  <c r="F36" i="15" s="1"/>
  <c r="B37" i="15"/>
  <c r="I37" i="15" s="1"/>
  <c r="B38" i="15"/>
  <c r="B39" i="15"/>
  <c r="I39" i="15" s="1"/>
  <c r="B40" i="15"/>
  <c r="H40" i="15" s="1"/>
  <c r="B41" i="15"/>
  <c r="I41" i="15" s="1"/>
  <c r="B42" i="15"/>
  <c r="H42" i="15" s="1"/>
  <c r="B43" i="15"/>
  <c r="I43" i="15" s="1"/>
  <c r="B44" i="15"/>
  <c r="F44" i="15" s="1"/>
  <c r="B45" i="15"/>
  <c r="I45" i="15" s="1"/>
  <c r="B46" i="15"/>
  <c r="H46" i="15" s="1"/>
  <c r="B7" i="15"/>
  <c r="F7" i="15" s="1"/>
  <c r="F46" i="15"/>
  <c r="F43" i="15"/>
  <c r="I42" i="15"/>
  <c r="G42" i="15"/>
  <c r="F42" i="15"/>
  <c r="I40" i="15"/>
  <c r="F39" i="15"/>
  <c r="I38" i="15"/>
  <c r="H38" i="15"/>
  <c r="G38" i="15"/>
  <c r="F38" i="15"/>
  <c r="H36" i="15"/>
  <c r="H35" i="15"/>
  <c r="F35" i="15"/>
  <c r="I34" i="15"/>
  <c r="H34" i="15"/>
  <c r="G34" i="15"/>
  <c r="F34" i="15"/>
  <c r="F33" i="15"/>
  <c r="H31" i="15"/>
  <c r="F31" i="15"/>
  <c r="I30" i="15"/>
  <c r="H30" i="15"/>
  <c r="G30" i="15"/>
  <c r="F30" i="15"/>
  <c r="I28" i="15"/>
  <c r="H27" i="15"/>
  <c r="F27" i="15"/>
  <c r="I26" i="15"/>
  <c r="H26" i="15"/>
  <c r="G26" i="15"/>
  <c r="F26" i="15"/>
  <c r="I24" i="15"/>
  <c r="H24" i="15"/>
  <c r="H23" i="15"/>
  <c r="F23" i="15"/>
  <c r="I22" i="15"/>
  <c r="H22" i="15"/>
  <c r="G22" i="15"/>
  <c r="F22" i="15"/>
  <c r="H21" i="15"/>
  <c r="H19" i="15"/>
  <c r="F19" i="15"/>
  <c r="I18" i="15"/>
  <c r="H18" i="15"/>
  <c r="G18" i="15"/>
  <c r="F18" i="15"/>
  <c r="G16" i="15"/>
  <c r="H15" i="15"/>
  <c r="F15" i="15"/>
  <c r="I14" i="15"/>
  <c r="H14" i="15"/>
  <c r="G14" i="15"/>
  <c r="F14" i="15"/>
  <c r="H12" i="15"/>
  <c r="H11" i="15"/>
  <c r="F11" i="15"/>
  <c r="I10" i="15"/>
  <c r="H10" i="15"/>
  <c r="G10" i="15"/>
  <c r="F10" i="15"/>
  <c r="H8" i="15"/>
  <c r="G8" i="15"/>
  <c r="I7" i="15"/>
  <c r="H7" i="15"/>
  <c r="G7" i="15"/>
  <c r="H37" i="15" l="1"/>
  <c r="I8" i="15"/>
  <c r="I16" i="15"/>
  <c r="J16" i="15" s="1"/>
  <c r="K16" i="15" s="1"/>
  <c r="I12" i="15"/>
  <c r="G20" i="15"/>
  <c r="F17" i="15"/>
  <c r="H20" i="15"/>
  <c r="G24" i="15"/>
  <c r="J24" i="15" s="1"/>
  <c r="K24" i="15" s="1"/>
  <c r="G32" i="15"/>
  <c r="G36" i="15"/>
  <c r="H39" i="15"/>
  <c r="J39" i="15" s="1"/>
  <c r="K39" i="15" s="1"/>
  <c r="H45" i="15"/>
  <c r="H17" i="15"/>
  <c r="F29" i="15"/>
  <c r="H33" i="15"/>
  <c r="F41" i="15"/>
  <c r="F9" i="15"/>
  <c r="G12" i="15"/>
  <c r="H13" i="15"/>
  <c r="H16" i="15"/>
  <c r="I20" i="15"/>
  <c r="F25" i="15"/>
  <c r="G28" i="15"/>
  <c r="H29" i="15"/>
  <c r="H32" i="15"/>
  <c r="I36" i="15"/>
  <c r="J36" i="15" s="1"/>
  <c r="K36" i="15" s="1"/>
  <c r="H41" i="15"/>
  <c r="F13" i="15"/>
  <c r="K47" i="15" s="1"/>
  <c r="H9" i="15"/>
  <c r="F21" i="15"/>
  <c r="H25" i="15"/>
  <c r="H28" i="15"/>
  <c r="I32" i="15"/>
  <c r="F37" i="15"/>
  <c r="G40" i="15"/>
  <c r="F45" i="15"/>
  <c r="I46" i="15"/>
  <c r="F40" i="15"/>
  <c r="G44" i="15"/>
  <c r="G46" i="15"/>
  <c r="H44" i="15"/>
  <c r="H43" i="15"/>
  <c r="I44" i="15"/>
  <c r="G9" i="15"/>
  <c r="J9" i="15" s="1"/>
  <c r="K9" i="15" s="1"/>
  <c r="G11" i="15"/>
  <c r="J11" i="15" s="1"/>
  <c r="K11" i="15" s="1"/>
  <c r="G13" i="15"/>
  <c r="J13" i="15" s="1"/>
  <c r="K13" i="15" s="1"/>
  <c r="G15" i="15"/>
  <c r="J15" i="15" s="1"/>
  <c r="K15" i="15" s="1"/>
  <c r="G17" i="15"/>
  <c r="J17" i="15" s="1"/>
  <c r="K17" i="15" s="1"/>
  <c r="G19" i="15"/>
  <c r="G21" i="15"/>
  <c r="J21" i="15" s="1"/>
  <c r="K21" i="15" s="1"/>
  <c r="G23" i="15"/>
  <c r="J23" i="15" s="1"/>
  <c r="K23" i="15" s="1"/>
  <c r="G25" i="15"/>
  <c r="G27" i="15"/>
  <c r="G29" i="15"/>
  <c r="G31" i="15"/>
  <c r="J31" i="15" s="1"/>
  <c r="K31" i="15" s="1"/>
  <c r="G33" i="15"/>
  <c r="G35" i="15"/>
  <c r="J35" i="15" s="1"/>
  <c r="K35" i="15" s="1"/>
  <c r="G37" i="15"/>
  <c r="J37" i="15" s="1"/>
  <c r="K37" i="15" s="1"/>
  <c r="G39" i="15"/>
  <c r="G41" i="15"/>
  <c r="J42" i="15"/>
  <c r="K42" i="15" s="1"/>
  <c r="G43" i="15"/>
  <c r="J43" i="15" s="1"/>
  <c r="K43" i="15" s="1"/>
  <c r="G45" i="15"/>
  <c r="J45" i="15" s="1"/>
  <c r="K45" i="15" s="1"/>
  <c r="J46" i="15"/>
  <c r="K46" i="15" s="1"/>
  <c r="J8" i="15"/>
  <c r="K8" i="15" s="1"/>
  <c r="J10" i="15"/>
  <c r="K10" i="15" s="1"/>
  <c r="J14" i="15"/>
  <c r="K14" i="15" s="1"/>
  <c r="J18" i="15"/>
  <c r="K18" i="15" s="1"/>
  <c r="J20" i="15"/>
  <c r="K20" i="15" s="1"/>
  <c r="J22" i="15"/>
  <c r="K22" i="15" s="1"/>
  <c r="J26" i="15"/>
  <c r="K26" i="15" s="1"/>
  <c r="J30" i="15"/>
  <c r="K30" i="15" s="1"/>
  <c r="J32" i="15"/>
  <c r="K32" i="15" s="1"/>
  <c r="J34" i="15"/>
  <c r="K34" i="15" s="1"/>
  <c r="J38" i="15"/>
  <c r="K38" i="15" s="1"/>
  <c r="J40" i="15"/>
  <c r="K40" i="15" s="1"/>
  <c r="J7" i="15"/>
  <c r="K7" i="15" s="1"/>
  <c r="J19" i="15"/>
  <c r="K19" i="15" s="1"/>
  <c r="J27" i="15"/>
  <c r="K27" i="15" s="1"/>
  <c r="J29" i="15" l="1"/>
  <c r="K29" i="15" s="1"/>
  <c r="K48" i="15"/>
  <c r="J12" i="15"/>
  <c r="K12" i="15" s="1"/>
  <c r="Q7" i="15" s="1"/>
  <c r="J28" i="15"/>
  <c r="K28" i="15" s="1"/>
  <c r="T10" i="15" s="1"/>
  <c r="J41" i="15"/>
  <c r="K41" i="15" s="1"/>
  <c r="J33" i="15"/>
  <c r="K33" i="15" s="1"/>
  <c r="J25" i="15"/>
  <c r="K25" i="15" s="1"/>
  <c r="V11" i="15" s="1"/>
  <c r="K49" i="15"/>
  <c r="J44" i="15"/>
  <c r="K44" i="15" s="1"/>
  <c r="U11" i="15"/>
  <c r="U8" i="15"/>
  <c r="Y7" i="15"/>
  <c r="X7" i="15"/>
  <c r="T7" i="15"/>
  <c r="T8" i="15"/>
  <c r="P8" i="15"/>
  <c r="T11" i="15"/>
  <c r="P10" i="15"/>
  <c r="W8" i="15"/>
  <c r="S8" i="15"/>
  <c r="S7" i="15"/>
  <c r="O7" i="15"/>
  <c r="X11" i="15" l="1"/>
  <c r="Q11" i="15"/>
  <c r="W7" i="15"/>
  <c r="R7" i="15"/>
  <c r="R13" i="15" s="1"/>
  <c r="X8" i="15"/>
  <c r="R8" i="15"/>
  <c r="Y8" i="15"/>
  <c r="Q8" i="15"/>
  <c r="Z8" i="15" s="1"/>
  <c r="Y11" i="15"/>
  <c r="W10" i="15"/>
  <c r="O8" i="15"/>
  <c r="O11" i="15"/>
  <c r="R10" i="15"/>
  <c r="V7" i="15"/>
  <c r="P7" i="15"/>
  <c r="V8" i="15"/>
  <c r="V14" i="15" s="1"/>
  <c r="U7" i="15"/>
  <c r="U10" i="15"/>
  <c r="W13" i="15"/>
  <c r="O10" i="15"/>
  <c r="O13" i="15" s="1"/>
  <c r="S11" i="15"/>
  <c r="X10" i="15"/>
  <c r="X13" i="15" s="1"/>
  <c r="V10" i="15"/>
  <c r="V13" i="15" s="1"/>
  <c r="Q10" i="15"/>
  <c r="Q13" i="15" s="1"/>
  <c r="Y10" i="15"/>
  <c r="Y13" i="15" s="1"/>
  <c r="S10" i="15"/>
  <c r="W11" i="15"/>
  <c r="W14" i="15" s="1"/>
  <c r="R11" i="15"/>
  <c r="R14" i="15" s="1"/>
  <c r="P11" i="15"/>
  <c r="P14" i="15" s="1"/>
  <c r="U13" i="15"/>
  <c r="S14" i="15"/>
  <c r="Y14" i="15"/>
  <c r="U14" i="15"/>
  <c r="X14" i="15"/>
  <c r="T13" i="15"/>
  <c r="O14" i="15"/>
  <c r="T14" i="15"/>
  <c r="P13" i="15"/>
  <c r="Z7" i="15" l="1"/>
  <c r="Q14" i="15"/>
  <c r="Z10" i="15"/>
  <c r="S13" i="15"/>
  <c r="Z11" i="15"/>
  <c r="Z14" i="15"/>
  <c r="Z13" i="15"/>
  <c r="K1" i="14" l="1"/>
  <c r="F2" i="14"/>
  <c r="F1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7" i="14"/>
  <c r="C8" i="14" l="1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7" i="14"/>
  <c r="I9" i="14"/>
  <c r="I11" i="14"/>
  <c r="I13" i="14"/>
  <c r="I15" i="14"/>
  <c r="I17" i="14"/>
  <c r="I19" i="14"/>
  <c r="I21" i="14"/>
  <c r="I23" i="14"/>
  <c r="I25" i="14"/>
  <c r="I27" i="14"/>
  <c r="I29" i="14"/>
  <c r="I31" i="14"/>
  <c r="I33" i="14"/>
  <c r="I35" i="14"/>
  <c r="I37" i="14"/>
  <c r="I39" i="14"/>
  <c r="I41" i="14"/>
  <c r="I43" i="14"/>
  <c r="I45" i="14"/>
  <c r="I46" i="14"/>
  <c r="H46" i="14"/>
  <c r="G46" i="14"/>
  <c r="F46" i="14"/>
  <c r="H45" i="14"/>
  <c r="F45" i="14"/>
  <c r="I44" i="14"/>
  <c r="H44" i="14"/>
  <c r="G44" i="14"/>
  <c r="F44" i="14"/>
  <c r="H43" i="14"/>
  <c r="F43" i="14"/>
  <c r="I42" i="14"/>
  <c r="H42" i="14"/>
  <c r="G42" i="14"/>
  <c r="F42" i="14"/>
  <c r="H41" i="14"/>
  <c r="F41" i="14"/>
  <c r="I40" i="14"/>
  <c r="H40" i="14"/>
  <c r="G40" i="14"/>
  <c r="F40" i="14"/>
  <c r="H39" i="14"/>
  <c r="F39" i="14"/>
  <c r="I38" i="14"/>
  <c r="H38" i="14"/>
  <c r="G38" i="14"/>
  <c r="F38" i="14"/>
  <c r="H37" i="14"/>
  <c r="F37" i="14"/>
  <c r="I36" i="14"/>
  <c r="H36" i="14"/>
  <c r="G36" i="14"/>
  <c r="F36" i="14"/>
  <c r="H35" i="14"/>
  <c r="F35" i="14"/>
  <c r="I34" i="14"/>
  <c r="H34" i="14"/>
  <c r="G34" i="14"/>
  <c r="F34" i="14"/>
  <c r="H33" i="14"/>
  <c r="F33" i="14"/>
  <c r="I32" i="14"/>
  <c r="H32" i="14"/>
  <c r="G32" i="14"/>
  <c r="F32" i="14"/>
  <c r="H31" i="14"/>
  <c r="F31" i="14"/>
  <c r="I30" i="14"/>
  <c r="H30" i="14"/>
  <c r="G30" i="14"/>
  <c r="F30" i="14"/>
  <c r="H29" i="14"/>
  <c r="F29" i="14"/>
  <c r="I28" i="14"/>
  <c r="H28" i="14"/>
  <c r="G28" i="14"/>
  <c r="F28" i="14"/>
  <c r="H27" i="14"/>
  <c r="F27" i="14"/>
  <c r="I26" i="14"/>
  <c r="H26" i="14"/>
  <c r="G26" i="14"/>
  <c r="F26" i="14"/>
  <c r="H25" i="14"/>
  <c r="F25" i="14"/>
  <c r="I24" i="14"/>
  <c r="H24" i="14"/>
  <c r="G24" i="14"/>
  <c r="F24" i="14"/>
  <c r="H23" i="14"/>
  <c r="F23" i="14"/>
  <c r="I22" i="14"/>
  <c r="H22" i="14"/>
  <c r="G22" i="14"/>
  <c r="F22" i="14"/>
  <c r="H21" i="14"/>
  <c r="F21" i="14"/>
  <c r="I20" i="14"/>
  <c r="H20" i="14"/>
  <c r="G20" i="14"/>
  <c r="F20" i="14"/>
  <c r="H19" i="14"/>
  <c r="F19" i="14"/>
  <c r="I18" i="14"/>
  <c r="H18" i="14"/>
  <c r="G18" i="14"/>
  <c r="F18" i="14"/>
  <c r="H17" i="14"/>
  <c r="F17" i="14"/>
  <c r="I16" i="14"/>
  <c r="H16" i="14"/>
  <c r="G16" i="14"/>
  <c r="F16" i="14"/>
  <c r="H15" i="14"/>
  <c r="F15" i="14"/>
  <c r="I14" i="14"/>
  <c r="H14" i="14"/>
  <c r="G14" i="14"/>
  <c r="F14" i="14"/>
  <c r="H13" i="14"/>
  <c r="F13" i="14"/>
  <c r="I12" i="14"/>
  <c r="H12" i="14"/>
  <c r="G12" i="14"/>
  <c r="F12" i="14"/>
  <c r="H11" i="14"/>
  <c r="F11" i="14"/>
  <c r="I10" i="14"/>
  <c r="H10" i="14"/>
  <c r="G10" i="14"/>
  <c r="F10" i="14"/>
  <c r="H9" i="14"/>
  <c r="F9" i="14"/>
  <c r="I8" i="14"/>
  <c r="H8" i="14"/>
  <c r="G8" i="14"/>
  <c r="F8" i="14"/>
  <c r="I7" i="14"/>
  <c r="H7" i="14"/>
  <c r="F7" i="14"/>
  <c r="K47" i="14" l="1"/>
  <c r="G9" i="14"/>
  <c r="J9" i="14" s="1"/>
  <c r="K9" i="14" s="1"/>
  <c r="G11" i="14"/>
  <c r="J11" i="14" s="1"/>
  <c r="K11" i="14" s="1"/>
  <c r="G13" i="14"/>
  <c r="J13" i="14" s="1"/>
  <c r="K13" i="14" s="1"/>
  <c r="G15" i="14"/>
  <c r="J15" i="14" s="1"/>
  <c r="K15" i="14" s="1"/>
  <c r="G17" i="14"/>
  <c r="J17" i="14" s="1"/>
  <c r="K17" i="14" s="1"/>
  <c r="G19" i="14"/>
  <c r="J19" i="14" s="1"/>
  <c r="K19" i="14" s="1"/>
  <c r="G21" i="14"/>
  <c r="J21" i="14" s="1"/>
  <c r="K21" i="14" s="1"/>
  <c r="G23" i="14"/>
  <c r="J23" i="14" s="1"/>
  <c r="K23" i="14" s="1"/>
  <c r="G25" i="14"/>
  <c r="J25" i="14" s="1"/>
  <c r="K25" i="14" s="1"/>
  <c r="G27" i="14"/>
  <c r="J27" i="14" s="1"/>
  <c r="K27" i="14" s="1"/>
  <c r="G29" i="14"/>
  <c r="J29" i="14" s="1"/>
  <c r="K29" i="14" s="1"/>
  <c r="G31" i="14"/>
  <c r="J31" i="14" s="1"/>
  <c r="K31" i="14" s="1"/>
  <c r="G33" i="14"/>
  <c r="J33" i="14" s="1"/>
  <c r="K33" i="14" s="1"/>
  <c r="G35" i="14"/>
  <c r="J35" i="14" s="1"/>
  <c r="K35" i="14" s="1"/>
  <c r="J36" i="14"/>
  <c r="K36" i="14" s="1"/>
  <c r="G37" i="14"/>
  <c r="J37" i="14" s="1"/>
  <c r="K37" i="14" s="1"/>
  <c r="J38" i="14"/>
  <c r="K38" i="14" s="1"/>
  <c r="G39" i="14"/>
  <c r="J39" i="14" s="1"/>
  <c r="K39" i="14" s="1"/>
  <c r="J40" i="14"/>
  <c r="K40" i="14" s="1"/>
  <c r="G41" i="14"/>
  <c r="J41" i="14" s="1"/>
  <c r="K41" i="14" s="1"/>
  <c r="J42" i="14"/>
  <c r="K42" i="14" s="1"/>
  <c r="G43" i="14"/>
  <c r="J43" i="14" s="1"/>
  <c r="K43" i="14" s="1"/>
  <c r="J44" i="14"/>
  <c r="K44" i="14" s="1"/>
  <c r="G45" i="14"/>
  <c r="J45" i="14" s="1"/>
  <c r="K45" i="14" s="1"/>
  <c r="J46" i="14"/>
  <c r="K46" i="14" s="1"/>
  <c r="K48" i="14"/>
  <c r="J8" i="14"/>
  <c r="K8" i="14" s="1"/>
  <c r="J10" i="14"/>
  <c r="K10" i="14" s="1"/>
  <c r="J12" i="14"/>
  <c r="K12" i="14" s="1"/>
  <c r="J14" i="14"/>
  <c r="K14" i="14" s="1"/>
  <c r="J16" i="14"/>
  <c r="K16" i="14" s="1"/>
  <c r="J18" i="14"/>
  <c r="K18" i="14" s="1"/>
  <c r="J20" i="14"/>
  <c r="K20" i="14" s="1"/>
  <c r="J22" i="14"/>
  <c r="K22" i="14" s="1"/>
  <c r="J24" i="14"/>
  <c r="K24" i="14" s="1"/>
  <c r="J26" i="14"/>
  <c r="K26" i="14" s="1"/>
  <c r="J28" i="14"/>
  <c r="K28" i="14" s="1"/>
  <c r="J30" i="14"/>
  <c r="K30" i="14" s="1"/>
  <c r="J32" i="14"/>
  <c r="K32" i="14" s="1"/>
  <c r="J34" i="14"/>
  <c r="K34" i="14" s="1"/>
  <c r="J7" i="14"/>
  <c r="K49" i="14" l="1"/>
  <c r="Q8" i="14"/>
  <c r="U10" i="14"/>
  <c r="U7" i="14"/>
  <c r="Y8" i="14"/>
  <c r="Q11" i="14"/>
  <c r="Y11" i="14"/>
  <c r="Q7" i="14"/>
  <c r="O10" i="14"/>
  <c r="O7" i="14"/>
  <c r="U11" i="14"/>
  <c r="Y10" i="14"/>
  <c r="Q10" i="14"/>
  <c r="U8" i="14"/>
  <c r="Y7" i="14"/>
  <c r="W11" i="14"/>
  <c r="S11" i="14"/>
  <c r="O11" i="14"/>
  <c r="W10" i="14"/>
  <c r="S10" i="14"/>
  <c r="W8" i="14"/>
  <c r="S8" i="14"/>
  <c r="O8" i="14"/>
  <c r="W7" i="14"/>
  <c r="S7" i="14"/>
  <c r="X11" i="14"/>
  <c r="T11" i="14"/>
  <c r="P11" i="14"/>
  <c r="V10" i="14"/>
  <c r="R10" i="14"/>
  <c r="V11" i="14"/>
  <c r="R11" i="14"/>
  <c r="X10" i="14"/>
  <c r="T10" i="14"/>
  <c r="P10" i="14"/>
  <c r="V8" i="14"/>
  <c r="R8" i="14"/>
  <c r="X7" i="14"/>
  <c r="T7" i="14"/>
  <c r="P7" i="14"/>
  <c r="X8" i="14"/>
  <c r="T8" i="14"/>
  <c r="P8" i="14"/>
  <c r="V7" i="14"/>
  <c r="R7" i="14"/>
  <c r="Y13" i="14" l="1"/>
  <c r="U13" i="14"/>
  <c r="Q13" i="14"/>
  <c r="V13" i="14"/>
  <c r="W13" i="14"/>
  <c r="R13" i="14"/>
  <c r="Z10" i="14"/>
  <c r="S13" i="14"/>
  <c r="T13" i="14"/>
  <c r="Z8" i="14"/>
  <c r="O13" i="14"/>
  <c r="P13" i="14"/>
  <c r="X13" i="14"/>
  <c r="Z11" i="14"/>
  <c r="Z7" i="14"/>
  <c r="Z13" i="14" l="1"/>
  <c r="C7" i="7" l="1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6" i="7"/>
  <c r="U2" i="7"/>
  <c r="G2" i="7"/>
  <c r="C46" i="7"/>
  <c r="C2" i="7"/>
  <c r="G50" i="7"/>
  <c r="F4" i="13" s="1"/>
  <c r="F50" i="7"/>
  <c r="E4" i="13" s="1"/>
  <c r="E50" i="7"/>
  <c r="D4" i="13" s="1"/>
</calcChain>
</file>

<file path=xl/sharedStrings.xml><?xml version="1.0" encoding="utf-8"?>
<sst xmlns="http://schemas.openxmlformats.org/spreadsheetml/2006/main" count="397" uniqueCount="152">
  <si>
    <t>Nº</t>
  </si>
  <si>
    <t>NOMBRE  DEL  ALUMNO</t>
  </si>
  <si>
    <t>CURP</t>
  </si>
  <si>
    <t>ESPAÑOL</t>
  </si>
  <si>
    <t>MATEMÁTICAS</t>
  </si>
  <si>
    <t>EDUCACIÓN FÍSICA</t>
  </si>
  <si>
    <t>PROMEDIO</t>
  </si>
  <si>
    <t>SEPTIEMBRE</t>
  </si>
  <si>
    <t>OCTUBRE</t>
  </si>
  <si>
    <t xml:space="preserve">INASISTENCIAS </t>
  </si>
  <si>
    <t>% ASISTENCIA POR ALUMNO</t>
  </si>
  <si>
    <t>ESCUELA PRIMARIA :</t>
  </si>
  <si>
    <t xml:space="preserve">GRUPO: </t>
  </si>
  <si>
    <t>PROFESOR(A):</t>
  </si>
  <si>
    <t xml:space="preserve">ESCUELA PRIMARIA </t>
  </si>
  <si>
    <t>PROFESOR (A)</t>
  </si>
  <si>
    <t xml:space="preserve">GRUPO </t>
  </si>
  <si>
    <t>LUIS GILBERTO</t>
  </si>
  <si>
    <t>MITZI CAMILA</t>
  </si>
  <si>
    <t xml:space="preserve">DISEÑADO POR </t>
  </si>
  <si>
    <t>PROFR. LUIS GILBERTO GRANADOS LARA</t>
  </si>
  <si>
    <t>DISEÑADO POR : LUIS GILBERTO GRANADOS LARA</t>
  </si>
  <si>
    <t>NOVIEMBRE</t>
  </si>
  <si>
    <t>LESLIE</t>
  </si>
  <si>
    <t>MES</t>
  </si>
  <si>
    <t>DIRECTOR</t>
  </si>
  <si>
    <t>MAESTRO (A)</t>
  </si>
  <si>
    <t>DISEÑO: PROFR LUIS GILBERTO GRANADOS LARA</t>
  </si>
  <si>
    <t>ESPACIOS A LLENAR POR EL DOCENTE, EL RESTO ES AUTOMATIZADO.</t>
  </si>
  <si>
    <t>GRUPO:</t>
  </si>
  <si>
    <t xml:space="preserve">EDADES </t>
  </si>
  <si>
    <t>AL</t>
  </si>
  <si>
    <t>SEXO</t>
  </si>
  <si>
    <t>DIA</t>
  </si>
  <si>
    <t>AÑO</t>
  </si>
  <si>
    <t>FECHA_NAC</t>
  </si>
  <si>
    <t>EDAD</t>
  </si>
  <si>
    <t>REPETIDOR</t>
  </si>
  <si>
    <t>5 AÑOS</t>
  </si>
  <si>
    <t>6 AÑOS</t>
  </si>
  <si>
    <t>7 AÑOS</t>
  </si>
  <si>
    <t>8 AÑOS</t>
  </si>
  <si>
    <t>9 AÑOS</t>
  </si>
  <si>
    <t>10 AÑOS</t>
  </si>
  <si>
    <t>11 AÑOS</t>
  </si>
  <si>
    <t>12 AÑOS</t>
  </si>
  <si>
    <t>13 AÑOS</t>
  </si>
  <si>
    <t>14 AÑOS</t>
  </si>
  <si>
    <t>15 AÑOS</t>
  </si>
  <si>
    <t>TOTAL</t>
  </si>
  <si>
    <t>NO</t>
  </si>
  <si>
    <t>NUEVO ING.</t>
  </si>
  <si>
    <t>SI</t>
  </si>
  <si>
    <t>HOMBRES</t>
  </si>
  <si>
    <t>REPETIDORES</t>
  </si>
  <si>
    <t>MUJERES</t>
  </si>
  <si>
    <t>SUBTOTAL</t>
  </si>
  <si>
    <t>ELABORADO POR: PROFR. LUIS GILBERTO GRANADOS LARA</t>
  </si>
  <si>
    <t>https://web.facebook.com/MaestrosylasTic</t>
  </si>
  <si>
    <t>https://maestrosylastic.blogspot.mx</t>
  </si>
  <si>
    <t>ESCUELA:</t>
  </si>
  <si>
    <t>PROFESOR:</t>
  </si>
  <si>
    <t>AEGP100111HGTRTDA5</t>
  </si>
  <si>
    <t>AETS100614MGTRRNA2</t>
  </si>
  <si>
    <t>CAVA100801MGTMLDA0</t>
  </si>
  <si>
    <t>CUDG100804MGTRZBA6</t>
  </si>
  <si>
    <t>DEGC101211HGTLRRA6</t>
  </si>
  <si>
    <t>DIAD100821HGTZRNA5</t>
  </si>
  <si>
    <t>DIDS100511MGTZZNA8</t>
  </si>
  <si>
    <t>DIGA100927MGTZNNA9</t>
  </si>
  <si>
    <t>DIGM101229HGTZNXA3</t>
  </si>
  <si>
    <t>DIGF100916MGTZRTA2</t>
  </si>
  <si>
    <t>DIGC101206HGTZVHA5</t>
  </si>
  <si>
    <t>DIGE100502HDFZVDA3</t>
  </si>
  <si>
    <t>DIMG101024HGTZRLA3</t>
  </si>
  <si>
    <t>DIPE100226MGTZNVA8</t>
  </si>
  <si>
    <t>DIPJ100506HGTZNNA7</t>
  </si>
  <si>
    <t>GADR101003HGTRZBA6</t>
  </si>
  <si>
    <t>GUDC100402MGTVZTA9</t>
  </si>
  <si>
    <t>HEMI100531HGTRNSA9</t>
  </si>
  <si>
    <t>LUGT101205MGTNVNA6</t>
  </si>
  <si>
    <t>MAGA101211MGTCVRA1</t>
  </si>
  <si>
    <t>MAGV100102MGTRVLA6</t>
  </si>
  <si>
    <t>MEDF100728MGTNZTA3</t>
  </si>
  <si>
    <t>MIAP101205MGTLRLA7</t>
  </si>
  <si>
    <t>MOCM100713HGTNHRA4</t>
  </si>
  <si>
    <t>OEDC100413HGTRZHA6</t>
  </si>
  <si>
    <t>PEDE100921MGTNZSA0</t>
  </si>
  <si>
    <t>PEGJ100413HGTNVNA8</t>
  </si>
  <si>
    <t>PEVC100509MGTNZMA9</t>
  </si>
  <si>
    <t>ROMA100108HGTDNLA4</t>
  </si>
  <si>
    <t>SEAA101111HGTRLXA0</t>
  </si>
  <si>
    <t>SOMS100617HGTLLNA6</t>
  </si>
  <si>
    <t>VAAD100508HGTZLGA8</t>
  </si>
  <si>
    <t>VAGF100121HGTZVRA9</t>
  </si>
  <si>
    <t>VAPM101215HGTZNRA1</t>
  </si>
  <si>
    <t>VIRP100622MGTLNLA4</t>
  </si>
  <si>
    <t>MES/DÍA/AÑO</t>
  </si>
  <si>
    <t>APROBADO</t>
  </si>
  <si>
    <t>INSC TOTAL</t>
  </si>
  <si>
    <t>APROBADOS</t>
  </si>
  <si>
    <t>ESCUELA :</t>
  </si>
  <si>
    <t>SUBTOTAL INSCRITOS</t>
  </si>
  <si>
    <t>SUBTOTAL APROBADOS</t>
  </si>
  <si>
    <t>DIRECTOR:</t>
  </si>
  <si>
    <t>CICLO  ESCOLAR  2018-2019</t>
  </si>
  <si>
    <t>PRIMER PERIODO</t>
  </si>
  <si>
    <t>ASISTENCIA MENSUAL</t>
  </si>
  <si>
    <t>CONTROL DE ASISTENCIA Y CALIFICACIONES AUTOMATIZADO V 3.0</t>
  </si>
  <si>
    <t>N I</t>
  </si>
  <si>
    <t>N II</t>
  </si>
  <si>
    <t>N III</t>
  </si>
  <si>
    <t xml:space="preserve"> SOCIOEM</t>
  </si>
  <si>
    <t>GRUPAL</t>
  </si>
  <si>
    <t xml:space="preserve">PROMEDIOS PERIODO </t>
  </si>
  <si>
    <t>VAAD100508HGTZLGA9</t>
  </si>
  <si>
    <t>VAGF100121HGTZVRA10</t>
  </si>
  <si>
    <t>VAPM101215HGTZNRA2</t>
  </si>
  <si>
    <t>VIRP100622MGTLNLA5</t>
  </si>
  <si>
    <t>VAAD100508HGTZLGA10</t>
  </si>
  <si>
    <t>SEGUNDO  PERIODO</t>
  </si>
  <si>
    <t>INGRESE DÍAS HÁBILES POR MES</t>
  </si>
  <si>
    <t>INGRESE CANTIDAD DE ALUMNOS</t>
  </si>
  <si>
    <t>DICIEMBRE</t>
  </si>
  <si>
    <t>ENERO</t>
  </si>
  <si>
    <t>FEBRERO</t>
  </si>
  <si>
    <t>ABRIL</t>
  </si>
  <si>
    <t>MAYO</t>
  </si>
  <si>
    <t>JUNIO</t>
  </si>
  <si>
    <t>MARZO</t>
  </si>
  <si>
    <t>AGOSTO</t>
  </si>
  <si>
    <t>TOTAL FALTAS</t>
  </si>
  <si>
    <t>ASISTENCIA PERIODO</t>
  </si>
  <si>
    <t>JULIO</t>
  </si>
  <si>
    <t>PERIODO 1</t>
  </si>
  <si>
    <t>PERIODO 2</t>
  </si>
  <si>
    <t>PERIODO 3</t>
  </si>
  <si>
    <t>APROVECHAMIENTO POR PERIODO</t>
  </si>
  <si>
    <t xml:space="preserve"> LLENA ESPACIOS AMARILLOS, EL RESTO ES AUTOMATIZADO.</t>
  </si>
  <si>
    <t>INSTRUCCIONES:
REGISTRE SUS DATOS Y LOS DE  SUS ALUMNOS EN ESTA HOJA Y PROCURE COPIAR LA  CURP YA QUE DE ÉSTA SE EXTRAE LA FECHA DE NACIMIENTO Y EDAD PARA LAS HOJAS SIGUIENTES.</t>
  </si>
  <si>
    <t>http://maestrosylastic.com/blog/</t>
  </si>
  <si>
    <t>https://www.facebook.com/MaestrosylasTic</t>
  </si>
  <si>
    <t xml:space="preserve">TERCER   GRADO </t>
  </si>
  <si>
    <t>CIENCIAS NATURALES</t>
  </si>
  <si>
    <t xml:space="preserve">LA ENTIDAD </t>
  </si>
  <si>
    <t>FCYE</t>
  </si>
  <si>
    <t>EDUCACIÓN ARTISTICA</t>
  </si>
  <si>
    <t>TALLER/CLUB 1</t>
  </si>
  <si>
    <t>TALLER/CLUB 2</t>
  </si>
  <si>
    <t>TERCER PERIODO</t>
  </si>
  <si>
    <t>ANUAL</t>
  </si>
  <si>
    <t>% ANUAL ASISTENCIA POR ALUMNO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</si>
</sst>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dd/mm/yyyy;@"/>
    <numFmt numFmtId="166" formatCode="[$-1540A]dd\ mmmm\,\ yyyy;@"/>
    <numFmt numFmtId="167" formatCode="0.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0000FF"/>
      <name val="Calibri"/>
      <family val="2"/>
    </font>
    <font>
      <b/>
      <sz val="11"/>
      <color rgb="FF0000FF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ont="1"/>
    <xf numFmtId="0" fontId="0" fillId="0" borderId="0" xfId="0" applyFont="1" applyFill="1" applyBorder="1"/>
    <xf numFmtId="0" fontId="0" fillId="0" borderId="0" xfId="0" applyFont="1" applyBorder="1"/>
    <xf numFmtId="0" fontId="0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2" borderId="0" xfId="0" applyFill="1"/>
    <xf numFmtId="0" fontId="1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textRotation="90"/>
    </xf>
    <xf numFmtId="0" fontId="0" fillId="0" borderId="0" xfId="0" applyAlignment="1">
      <alignment textRotation="90"/>
    </xf>
    <xf numFmtId="0" fontId="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0" fillId="2" borderId="0" xfId="0" applyFont="1" applyFill="1"/>
    <xf numFmtId="0" fontId="2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Border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textRotation="90"/>
    </xf>
    <xf numFmtId="0" fontId="0" fillId="2" borderId="2" xfId="0" applyFill="1" applyBorder="1"/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vertic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164" fontId="1" fillId="4" borderId="0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textRotation="90" wrapText="1"/>
    </xf>
    <xf numFmtId="0" fontId="1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14" fillId="2" borderId="0" xfId="0" applyFont="1" applyFill="1" applyBorder="1" applyAlignment="1">
      <alignment horizontal="center" vertical="center"/>
    </xf>
    <xf numFmtId="0" fontId="0" fillId="2" borderId="3" xfId="0" applyFill="1" applyBorder="1"/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/>
    <xf numFmtId="0" fontId="5" fillId="2" borderId="0" xfId="0" applyFont="1" applyFill="1" applyAlignment="1">
      <alignment horizontal="center" vertical="center"/>
    </xf>
    <xf numFmtId="0" fontId="3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ont="1" applyFill="1" applyBorder="1" applyAlignment="1"/>
    <xf numFmtId="0" fontId="0" fillId="2" borderId="0" xfId="0" applyFont="1" applyFill="1" applyBorder="1"/>
    <xf numFmtId="0" fontId="0" fillId="2" borderId="0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/>
    <xf numFmtId="0" fontId="1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6" borderId="1" xfId="0" applyFill="1" applyBorder="1"/>
    <xf numFmtId="0" fontId="14" fillId="2" borderId="0" xfId="0" applyFont="1" applyFill="1"/>
    <xf numFmtId="0" fontId="14" fillId="2" borderId="0" xfId="0" applyFont="1" applyFill="1" applyAlignment="1">
      <alignment horizontal="left" vertical="center"/>
    </xf>
    <xf numFmtId="0" fontId="2" fillId="2" borderId="3" xfId="0" applyFont="1" applyFill="1" applyBorder="1" applyAlignment="1"/>
    <xf numFmtId="0" fontId="8" fillId="2" borderId="3" xfId="0" applyFont="1" applyFill="1" applyBorder="1"/>
    <xf numFmtId="0" fontId="7" fillId="2" borderId="0" xfId="0" applyFont="1" applyFill="1"/>
    <xf numFmtId="0" fontId="1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 vertical="center"/>
    </xf>
    <xf numFmtId="0" fontId="0" fillId="0" borderId="2" xfId="0" applyFill="1" applyBorder="1"/>
    <xf numFmtId="0" fontId="3" fillId="6" borderId="1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0" xfId="0" applyFill="1"/>
    <xf numFmtId="0" fontId="6" fillId="0" borderId="1" xfId="0" applyFont="1" applyBorder="1" applyAlignment="1">
      <alignment horizontal="center" vertical="center"/>
    </xf>
    <xf numFmtId="0" fontId="0" fillId="8" borderId="0" xfId="0" applyFill="1"/>
    <xf numFmtId="0" fontId="1" fillId="2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7" fillId="2" borderId="0" xfId="2" applyFill="1"/>
    <xf numFmtId="0" fontId="0" fillId="2" borderId="0" xfId="0" applyFill="1" applyAlignment="1">
      <alignment horizontal="right"/>
    </xf>
    <xf numFmtId="0" fontId="8" fillId="2" borderId="0" xfId="0" applyFont="1" applyFill="1" applyBorder="1"/>
    <xf numFmtId="166" fontId="1" fillId="2" borderId="0" xfId="0" applyNumberFormat="1" applyFont="1" applyFill="1"/>
    <xf numFmtId="0" fontId="1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2" borderId="0" xfId="0" applyFont="1" applyFill="1" applyAlignment="1">
      <alignment horizontal="right" vertical="center"/>
    </xf>
    <xf numFmtId="0" fontId="5" fillId="6" borderId="0" xfId="0" applyFont="1" applyFill="1" applyBorder="1" applyAlignment="1">
      <alignment horizontal="center" vertical="center"/>
    </xf>
    <xf numFmtId="167" fontId="1" fillId="4" borderId="0" xfId="1" applyNumberFormat="1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textRotation="90" wrapText="1"/>
    </xf>
    <xf numFmtId="167" fontId="1" fillId="2" borderId="1" xfId="1" applyNumberFormat="1" applyFont="1" applyFill="1" applyBorder="1" applyAlignment="1">
      <alignment horizontal="center" vertical="center" textRotation="9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wrapText="1"/>
    </xf>
    <xf numFmtId="0" fontId="12" fillId="2" borderId="0" xfId="0" applyFont="1" applyFill="1" applyAlignment="1">
      <alignment horizontal="left" vertical="center"/>
    </xf>
    <xf numFmtId="0" fontId="12" fillId="2" borderId="3" xfId="0" applyFont="1" applyFill="1" applyBorder="1" applyAlignment="1">
      <alignment horizontal="center" vertical="center"/>
    </xf>
    <xf numFmtId="167" fontId="1" fillId="2" borderId="0" xfId="1" applyNumberFormat="1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65" fontId="0" fillId="0" borderId="1" xfId="0" applyNumberForma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8" fillId="2" borderId="0" xfId="0" applyFont="1" applyFill="1"/>
    <xf numFmtId="0" fontId="3" fillId="2" borderId="1" xfId="0" applyFont="1" applyFill="1" applyBorder="1" applyProtection="1"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0" fontId="0" fillId="2" borderId="0" xfId="0" applyFill="1" applyBorder="1" applyProtection="1">
      <protection locked="0"/>
    </xf>
    <xf numFmtId="0" fontId="13" fillId="2" borderId="0" xfId="0" applyFont="1" applyFill="1" applyBorder="1" applyAlignment="1" applyProtection="1">
      <alignment horizontal="right" vertical="center"/>
      <protection locked="0"/>
    </xf>
    <xf numFmtId="0" fontId="0" fillId="0" borderId="3" xfId="0" applyBorder="1" applyProtection="1">
      <protection locked="0"/>
    </xf>
    <xf numFmtId="0" fontId="0" fillId="2" borderId="3" xfId="0" applyFill="1" applyBorder="1" applyProtection="1">
      <protection locked="0"/>
    </xf>
    <xf numFmtId="0" fontId="8" fillId="2" borderId="0" xfId="0" applyFont="1" applyFill="1" applyAlignment="1" applyProtection="1">
      <alignment horizontal="right" vertical="center"/>
      <protection locked="0"/>
    </xf>
    <xf numFmtId="0" fontId="8" fillId="2" borderId="0" xfId="0" applyFont="1" applyFill="1" applyBorder="1" applyAlignment="1" applyProtection="1">
      <alignment horizontal="right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16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14" fontId="1" fillId="5" borderId="0" xfId="0" applyNumberFormat="1" applyFont="1" applyFill="1" applyProtection="1"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 vertical="center"/>
      <protection hidden="1"/>
    </xf>
    <xf numFmtId="9" fontId="5" fillId="4" borderId="0" xfId="1" applyFont="1" applyFill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left"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164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5" fillId="2" borderId="2" xfId="0" applyNumberFormat="1" applyFont="1" applyFill="1" applyBorder="1" applyAlignment="1" applyProtection="1">
      <alignment horizontal="center" vertical="center"/>
      <protection locked="0"/>
    </xf>
    <xf numFmtId="164" fontId="7" fillId="2" borderId="2" xfId="0" applyNumberFormat="1" applyFont="1" applyFill="1" applyBorder="1" applyAlignment="1" applyProtection="1">
      <alignment horizontal="center" vertical="center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8" fillId="2" borderId="0" xfId="0" applyFont="1" applyFill="1" applyProtection="1">
      <protection locked="0"/>
    </xf>
    <xf numFmtId="0" fontId="0" fillId="0" borderId="0" xfId="0" applyProtection="1">
      <protection locked="0"/>
    </xf>
    <xf numFmtId="164" fontId="5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wrapText="1"/>
    </xf>
    <xf numFmtId="0" fontId="12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 applyProtection="1">
      <alignment horizontal="center" vertical="center" textRotation="90" wrapText="1"/>
      <protection locked="0"/>
    </xf>
    <xf numFmtId="164" fontId="1" fillId="9" borderId="1" xfId="0" applyNumberFormat="1" applyFont="1" applyFill="1" applyBorder="1" applyAlignment="1">
      <alignment horizontal="center" vertical="center"/>
    </xf>
    <xf numFmtId="0" fontId="1" fillId="0" borderId="0" xfId="0" applyFont="1"/>
    <xf numFmtId="0" fontId="0" fillId="2" borderId="0" xfId="0" applyFill="1" applyBorder="1" applyProtection="1"/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Protection="1">
      <protection locked="0"/>
    </xf>
    <xf numFmtId="0" fontId="14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vertical="center" wrapText="1"/>
    </xf>
    <xf numFmtId="0" fontId="0" fillId="6" borderId="0" xfId="0" applyFill="1" applyBorder="1" applyAlignment="1" applyProtection="1">
      <alignment horizontal="center" vertical="center" wrapText="1"/>
    </xf>
    <xf numFmtId="0" fontId="0" fillId="6" borderId="0" xfId="0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14" fillId="5" borderId="0" xfId="0" applyFont="1" applyFill="1" applyAlignment="1" applyProtection="1">
      <alignment horizontal="center" vertical="center"/>
      <protection locked="0"/>
    </xf>
    <xf numFmtId="164" fontId="5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1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8" fillId="2" borderId="0" xfId="0" applyFont="1" applyFill="1" applyAlignment="1" applyProtection="1">
      <alignment horizontal="center"/>
      <protection locked="0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31"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auto="1"/>
      </font>
      <fill>
        <patternFill>
          <bgColor rgb="FFFFCCCC"/>
        </patternFill>
      </fill>
    </dxf>
    <dxf>
      <font>
        <b/>
        <i val="0"/>
        <color auto="1"/>
      </font>
      <fill>
        <patternFill>
          <bgColor rgb="FFFFFFCC"/>
        </patternFill>
      </fill>
    </dxf>
    <dxf>
      <font>
        <b/>
        <i val="0"/>
        <color auto="1"/>
      </font>
      <fill>
        <patternFill>
          <bgColor theme="6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auto="1"/>
      </font>
      <fill>
        <patternFill>
          <bgColor rgb="FFFFCCCC"/>
        </patternFill>
      </fill>
    </dxf>
    <dxf>
      <font>
        <b/>
        <i val="0"/>
        <color auto="1"/>
      </font>
      <fill>
        <patternFill>
          <bgColor rgb="FFFFFFCC"/>
        </patternFill>
      </fill>
    </dxf>
    <dxf>
      <font>
        <b/>
        <i val="0"/>
        <color auto="1"/>
      </font>
      <fill>
        <patternFill>
          <bgColor theme="6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ont>
        <b/>
        <i val="0"/>
        <color auto="1"/>
      </font>
      <fill>
        <patternFill>
          <bgColor rgb="FFFFCCCC"/>
        </patternFill>
      </fill>
    </dxf>
    <dxf>
      <font>
        <b/>
        <i val="0"/>
        <color auto="1"/>
      </font>
      <fill>
        <patternFill>
          <bgColor rgb="FFFFFFCC"/>
        </patternFill>
      </fill>
    </dxf>
    <dxf>
      <font>
        <b/>
        <i val="0"/>
        <color auto="1"/>
      </font>
      <fill>
        <patternFill>
          <bgColor theme="6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/>
        <i val="0"/>
        <color rgb="FFFF0000"/>
      </font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39994506668294322"/>
        </patternFill>
      </fill>
    </dxf>
  </dxfs>
  <tableStyles count="0" defaultTableStyle="TableStyleMedium9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06/relationships/vbaProject" Target="vbaProject.bin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S"/>
              <a:t>HOMBRES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'911.1'!$N$7</c:f>
              <c:strCache>
                <c:ptCount val="1"/>
                <c:pt idx="0">
                  <c:v>NUEVO ING.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'911.1'!$O$6:$Y$6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'911.1'!$O$7:$Y$7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14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F-4A9F-8E19-63F8705F9855}"/>
            </c:ext>
          </c:extLst>
        </c:ser>
        <c:ser>
          <c:idx val="1"/>
          <c:order val="1"/>
          <c:tx>
            <c:strRef>
              <c:f>'911.1'!$N$8</c:f>
              <c:strCache>
                <c:ptCount val="1"/>
                <c:pt idx="0">
                  <c:v>REPETIDORES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'911.1'!$O$6:$Y$6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'911.1'!$O$8:$Y$8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F-4A9F-8E19-63F8705F9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979403456"/>
        <c:axId val="-1979409984"/>
        <c:axId val="0"/>
      </c:bar3DChart>
      <c:catAx>
        <c:axId val="-197940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979409984"/>
        <c:crosses val="autoZero"/>
        <c:auto val="1"/>
        <c:lblAlgn val="ctr"/>
        <c:lblOffset val="100"/>
        <c:noMultiLvlLbl val="0"/>
      </c:catAx>
      <c:valAx>
        <c:axId val="-1979409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97940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S"/>
              <a:t>MUJERES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'911.1'!$N$10</c:f>
              <c:strCache>
                <c:ptCount val="1"/>
                <c:pt idx="0">
                  <c:v>NUEVO ING.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'911.1'!$O$9:$Y$9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'911.1'!$O$10:$Y$10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4C-48ED-B928-C421B12AD23D}"/>
            </c:ext>
          </c:extLst>
        </c:ser>
        <c:ser>
          <c:idx val="1"/>
          <c:order val="1"/>
          <c:tx>
            <c:strRef>
              <c:f>'911.1'!$N$11</c:f>
              <c:strCache>
                <c:ptCount val="1"/>
                <c:pt idx="0">
                  <c:v>REPETIDORES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'911.1'!$O$9:$Y$9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'911.1'!$O$11:$Y$11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4C-48ED-B928-C421B12AD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1979413792"/>
        <c:axId val="-1979402912"/>
        <c:axId val="0"/>
      </c:bar3DChart>
      <c:catAx>
        <c:axId val="-197941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979402912"/>
        <c:crosses val="autoZero"/>
        <c:auto val="1"/>
        <c:lblAlgn val="ctr"/>
        <c:lblOffset val="100"/>
        <c:noMultiLvlLbl val="0"/>
      </c:catAx>
      <c:valAx>
        <c:axId val="-197940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979413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APROVECHAMIENTO POR ASIGNATURA  Y PERIODO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GRÁFICA!$B$4</c:f>
              <c:strCache>
                <c:ptCount val="1"/>
                <c:pt idx="0">
                  <c:v>PERIODO 1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50000"/>
                    <a:satMod val="300000"/>
                  </a:schemeClr>
                </a:gs>
                <a:gs pos="35000">
                  <a:schemeClr val="accent6">
                    <a:tint val="37000"/>
                    <a:satMod val="300000"/>
                  </a:schemeClr>
                </a:gs>
                <a:gs pos="100000">
                  <a:schemeClr val="accent6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  <a:sp3d contourW="9525">
              <a:contourClr>
                <a:schemeClr val="accent6">
                  <a:shade val="9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GRÁFICA!$C$3:$I$3</c:f>
              <c:strCache>
                <c:ptCount val="7"/>
                <c:pt idx="0">
                  <c:v>ESPAÑOL</c:v>
                </c:pt>
                <c:pt idx="1">
                  <c:v>MATEMÁTICAS</c:v>
                </c:pt>
                <c:pt idx="2">
                  <c:v>CIENCIAS NATURALES</c:v>
                </c:pt>
                <c:pt idx="3">
                  <c:v>LA ENTIDAD </c:v>
                </c:pt>
                <c:pt idx="4">
                  <c:v>FCYE</c:v>
                </c:pt>
                <c:pt idx="5">
                  <c:v>EDUCACIÓN FÍSICA</c:v>
                </c:pt>
                <c:pt idx="6">
                  <c:v>EDUCACIÓN ARTISTICA</c:v>
                </c:pt>
              </c:strCache>
            </c:strRef>
          </c:cat>
          <c:val>
            <c:numRef>
              <c:f>GRÁFICA!$C$4:$I$4</c:f>
              <c:numCache>
                <c:formatCode>0.0</c:formatCode>
                <c:ptCount val="7"/>
                <c:pt idx="0">
                  <c:v>8.9749999999999996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8.25</c:v>
                </c:pt>
                <c:pt idx="6">
                  <c:v>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D8-4295-A724-7BA38F01DF1B}"/>
            </c:ext>
          </c:extLst>
        </c:ser>
        <c:ser>
          <c:idx val="1"/>
          <c:order val="1"/>
          <c:tx>
            <c:strRef>
              <c:f>GRÁFICA!$B$5</c:f>
              <c:strCache>
                <c:ptCount val="1"/>
                <c:pt idx="0">
                  <c:v>PERIODO 2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tint val="50000"/>
                    <a:satMod val="300000"/>
                  </a:schemeClr>
                </a:gs>
                <a:gs pos="35000">
                  <a:schemeClr val="accent5">
                    <a:tint val="37000"/>
                    <a:satMod val="300000"/>
                  </a:schemeClr>
                </a:gs>
                <a:gs pos="100000">
                  <a:schemeClr val="accent5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  <a:sp3d contourW="9525">
              <a:contourClr>
                <a:schemeClr val="accent5">
                  <a:shade val="9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GRÁFICA!$C$3:$I$3</c:f>
              <c:strCache>
                <c:ptCount val="7"/>
                <c:pt idx="0">
                  <c:v>ESPAÑOL</c:v>
                </c:pt>
                <c:pt idx="1">
                  <c:v>MATEMÁTICAS</c:v>
                </c:pt>
                <c:pt idx="2">
                  <c:v>CIENCIAS NATURALES</c:v>
                </c:pt>
                <c:pt idx="3">
                  <c:v>LA ENTIDAD </c:v>
                </c:pt>
                <c:pt idx="4">
                  <c:v>FCYE</c:v>
                </c:pt>
                <c:pt idx="5">
                  <c:v>EDUCACIÓN FÍSICA</c:v>
                </c:pt>
                <c:pt idx="6">
                  <c:v>EDUCACIÓN ARTISTICA</c:v>
                </c:pt>
              </c:strCache>
            </c:strRef>
          </c:cat>
          <c:val>
            <c:numRef>
              <c:f>GRÁFICA!$C$5:$I$5</c:f>
              <c:numCache>
                <c:formatCode>0.0</c:formatCode>
                <c:ptCount val="7"/>
                <c:pt idx="0">
                  <c:v>7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D8-4295-A724-7BA38F01DF1B}"/>
            </c:ext>
          </c:extLst>
        </c:ser>
        <c:ser>
          <c:idx val="2"/>
          <c:order val="2"/>
          <c:tx>
            <c:strRef>
              <c:f>GRÁFICA!$B$6</c:f>
              <c:strCache>
                <c:ptCount val="1"/>
                <c:pt idx="0">
                  <c:v>PERIODO 3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50000"/>
                    <a:satMod val="300000"/>
                  </a:schemeClr>
                </a:gs>
                <a:gs pos="35000">
                  <a:schemeClr val="accent4">
                    <a:tint val="37000"/>
                    <a:satMod val="300000"/>
                  </a:schemeClr>
                </a:gs>
                <a:gs pos="100000">
                  <a:schemeClr val="accent4">
                    <a:tint val="15000"/>
                    <a:satMod val="350000"/>
                  </a:schemeClr>
                </a:gs>
              </a:gsLst>
              <a:lin ang="16200000" scaled="1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  <a:sp3d contourW="9525">
              <a:contourClr>
                <a:schemeClr val="accent4">
                  <a:shade val="9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GRÁFICA!$C$3:$I$3</c:f>
              <c:strCache>
                <c:ptCount val="7"/>
                <c:pt idx="0">
                  <c:v>ESPAÑOL</c:v>
                </c:pt>
                <c:pt idx="1">
                  <c:v>MATEMÁTICAS</c:v>
                </c:pt>
                <c:pt idx="2">
                  <c:v>CIENCIAS NATURALES</c:v>
                </c:pt>
                <c:pt idx="3">
                  <c:v>LA ENTIDAD </c:v>
                </c:pt>
                <c:pt idx="4">
                  <c:v>FCYE</c:v>
                </c:pt>
                <c:pt idx="5">
                  <c:v>EDUCACIÓN FÍSICA</c:v>
                </c:pt>
                <c:pt idx="6">
                  <c:v>EDUCACIÓN ARTISTICA</c:v>
                </c:pt>
              </c:strCache>
            </c:strRef>
          </c:cat>
          <c:val>
            <c:numRef>
              <c:f>GRÁFICA!$C$6:$I$6</c:f>
              <c:numCache>
                <c:formatCode>0.0</c:formatCode>
                <c:ptCount val="7"/>
                <c:pt idx="0">
                  <c:v>7.5</c:v>
                </c:pt>
                <c:pt idx="1">
                  <c:v>7.5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8.5</c:v>
                </c:pt>
                <c:pt idx="6">
                  <c:v>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D8-4295-A724-7BA38F01DF1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1902288"/>
        <c:axId val="112086368"/>
        <c:axId val="0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GRÁFICA!#REF!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6">
                          <a:lumMod val="60000"/>
                          <a:tint val="50000"/>
                          <a:satMod val="300000"/>
                        </a:schemeClr>
                      </a:gs>
                      <a:gs pos="35000">
                        <a:schemeClr val="accent6">
                          <a:lumMod val="60000"/>
                          <a:tint val="37000"/>
                          <a:satMod val="300000"/>
                        </a:schemeClr>
                      </a:gs>
                      <a:gs pos="100000">
                        <a:schemeClr val="accent6">
                          <a:lumMod val="60000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6">
                        <a:lumMod val="60000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  <a:sp3d contourW="9525">
                    <a:contourClr>
                      <a:schemeClr val="accent6">
                        <a:lumMod val="60000"/>
                        <a:shade val="95000"/>
                      </a:schemeClr>
                    </a:contourClr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MX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GRÁFICA!$C$3:$I$3</c15:sqref>
                        </c15:formulaRef>
                      </c:ext>
                    </c:extLst>
                    <c:strCache>
                      <c:ptCount val="7"/>
                      <c:pt idx="0">
                        <c:v>ESPAÑOL</c:v>
                      </c:pt>
                      <c:pt idx="1">
                        <c:v>MATEMÁTICAS</c:v>
                      </c:pt>
                      <c:pt idx="2">
                        <c:v>CIENCIAS NATURALES</c:v>
                      </c:pt>
                      <c:pt idx="3">
                        <c:v>LA ENTIDAD </c:v>
                      </c:pt>
                      <c:pt idx="4">
                        <c:v>FCYE</c:v>
                      </c:pt>
                      <c:pt idx="5">
                        <c:v>EDUCACIÓN FÍSICA</c:v>
                      </c:pt>
                      <c:pt idx="6">
                        <c:v>EDUCACIÓN ARTISTICA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GRÁFICA!#REF!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C3D8-4295-A724-7BA38F01DF1B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GRÁFICA!#REF!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5">
                          <a:lumMod val="60000"/>
                          <a:tint val="50000"/>
                          <a:satMod val="300000"/>
                        </a:schemeClr>
                      </a:gs>
                      <a:gs pos="35000">
                        <a:schemeClr val="accent5">
                          <a:lumMod val="60000"/>
                          <a:tint val="37000"/>
                          <a:satMod val="300000"/>
                        </a:schemeClr>
                      </a:gs>
                      <a:gs pos="100000">
                        <a:schemeClr val="accent5">
                          <a:lumMod val="60000"/>
                          <a:tint val="15000"/>
                          <a:satMod val="350000"/>
                        </a:schemeClr>
                      </a:gs>
                    </a:gsLst>
                    <a:lin ang="16200000" scaled="1"/>
                  </a:gradFill>
                  <a:ln w="9525" cap="flat" cmpd="sng" algn="ctr">
                    <a:solidFill>
                      <a:schemeClr val="accent5">
                        <a:lumMod val="60000"/>
                        <a:shade val="95000"/>
                      </a:schemeClr>
                    </a:solidFill>
                    <a:round/>
                  </a:ln>
                  <a:effectLst>
                    <a:outerShdw blurRad="40000" dist="20000" dir="5400000" rotWithShape="0">
                      <a:srgbClr val="000000">
                        <a:alpha val="38000"/>
                      </a:srgbClr>
                    </a:outerShdw>
                  </a:effectLst>
                  <a:sp3d contourW="9525">
                    <a:contourClr>
                      <a:schemeClr val="accent5">
                        <a:lumMod val="60000"/>
                        <a:shade val="95000"/>
                      </a:schemeClr>
                    </a:contourClr>
                  </a:sp3d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MX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GRÁFICA!$C$3:$I$3</c15:sqref>
                        </c15:formulaRef>
                      </c:ext>
                    </c:extLst>
                    <c:strCache>
                      <c:ptCount val="7"/>
                      <c:pt idx="0">
                        <c:v>ESPAÑOL</c:v>
                      </c:pt>
                      <c:pt idx="1">
                        <c:v>MATEMÁTICAS</c:v>
                      </c:pt>
                      <c:pt idx="2">
                        <c:v>CIENCIAS NATURALES</c:v>
                      </c:pt>
                      <c:pt idx="3">
                        <c:v>LA ENTIDAD </c:v>
                      </c:pt>
                      <c:pt idx="4">
                        <c:v>FCYE</c:v>
                      </c:pt>
                      <c:pt idx="5">
                        <c:v>EDUCACIÓN FÍSICA</c:v>
                      </c:pt>
                      <c:pt idx="6">
                        <c:v>EDUCACIÓN ARTISTICA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GRÁFICA!#REF!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3D8-4295-A724-7BA38F01DF1B}"/>
                  </c:ext>
                </c:extLst>
              </c15:ser>
            </c15:filteredBarSeries>
          </c:ext>
        </c:extLst>
      </c:bar3DChart>
      <c:catAx>
        <c:axId val="12190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12086368"/>
        <c:crosses val="autoZero"/>
        <c:auto val="1"/>
        <c:lblAlgn val="ctr"/>
        <c:lblOffset val="100"/>
        <c:noMultiLvlLbl val="0"/>
      </c:catAx>
      <c:valAx>
        <c:axId val="11208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190228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S"/>
              <a:t>HOMBRES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'911_CIERRE'!$N$7</c:f>
              <c:strCache>
                <c:ptCount val="1"/>
                <c:pt idx="0">
                  <c:v>INSC 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'911_CIERRE'!$O$6:$Y$6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'911_CIERRE'!$O$7:$Y$7</c:f>
              <c:numCache>
                <c:formatCode>General</c:formatCode>
                <c:ptCount val="11"/>
                <c:pt idx="0">
                  <c:v>0</c:v>
                </c:pt>
                <c:pt idx="1">
                  <c:v>8</c:v>
                </c:pt>
                <c:pt idx="2">
                  <c:v>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83-460D-BFBE-AFA4112A786D}"/>
            </c:ext>
          </c:extLst>
        </c:ser>
        <c:ser>
          <c:idx val="1"/>
          <c:order val="1"/>
          <c:tx>
            <c:strRef>
              <c:f>'911_CIERRE'!$N$8</c:f>
              <c:strCache>
                <c:ptCount val="1"/>
                <c:pt idx="0">
                  <c:v>APROBADOS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'911_CIERRE'!$O$6:$Y$6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'911_CIERRE'!$O$8:$Y$8</c:f>
              <c:numCache>
                <c:formatCode>General</c:formatCode>
                <c:ptCount val="11"/>
                <c:pt idx="0">
                  <c:v>0</c:v>
                </c:pt>
                <c:pt idx="1">
                  <c:v>7</c:v>
                </c:pt>
                <c:pt idx="2">
                  <c:v>15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83-460D-BFBE-AFA4112A7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28465456"/>
        <c:axId val="1528451312"/>
        <c:axId val="0"/>
      </c:bar3DChart>
      <c:catAx>
        <c:axId val="152846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28451312"/>
        <c:crosses val="autoZero"/>
        <c:auto val="1"/>
        <c:lblAlgn val="ctr"/>
        <c:lblOffset val="100"/>
        <c:noMultiLvlLbl val="0"/>
      </c:catAx>
      <c:valAx>
        <c:axId val="152845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2846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US"/>
              <a:t>MUJERES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'911_CIERRE'!$N$10</c:f>
              <c:strCache>
                <c:ptCount val="1"/>
                <c:pt idx="0">
                  <c:v>INSC 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'911_CIERRE'!$O$9:$Y$9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'911_CIERRE'!$O$10:$Y$10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14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65-4D90-A308-3FDC878F25BF}"/>
            </c:ext>
          </c:extLst>
        </c:ser>
        <c:ser>
          <c:idx val="1"/>
          <c:order val="1"/>
          <c:tx>
            <c:strRef>
              <c:f>'911_CIERRE'!$N$11</c:f>
              <c:strCache>
                <c:ptCount val="1"/>
                <c:pt idx="0">
                  <c:v>APROBADOS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'911_CIERRE'!$O$9:$Y$9</c:f>
              <c:strCache>
                <c:ptCount val="11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  <c:pt idx="10">
                  <c:v>15 AÑOS</c:v>
                </c:pt>
              </c:strCache>
            </c:strRef>
          </c:cat>
          <c:val>
            <c:numRef>
              <c:f>'911_CIERRE'!$O$11:$Y$11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65-4D90-A308-3FDC878F2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28308704"/>
        <c:axId val="1528312512"/>
        <c:axId val="0"/>
      </c:bar3DChart>
      <c:catAx>
        <c:axId val="152830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28312512"/>
        <c:crosses val="autoZero"/>
        <c:auto val="1"/>
        <c:lblAlgn val="ctr"/>
        <c:lblOffset val="100"/>
        <c:noMultiLvlLbl val="0"/>
      </c:catAx>
      <c:valAx>
        <c:axId val="152831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2830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171450</xdr:colOff>
          <xdr:row>0</xdr:row>
          <xdr:rowOff>66675</xdr:rowOff>
        </xdr:from>
        <xdr:to>
          <xdr:col>8</xdr:col>
          <xdr:colOff>0</xdr:colOff>
          <xdr:row>1</xdr:row>
          <xdr:rowOff>161925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OCULTAR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95250</xdr:colOff>
          <xdr:row>0</xdr:row>
          <xdr:rowOff>57150</xdr:rowOff>
        </xdr:from>
        <xdr:to>
          <xdr:col>6</xdr:col>
          <xdr:colOff>133350</xdr:colOff>
          <xdr:row>1</xdr:row>
          <xdr:rowOff>161925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MOSTRAR BARRAS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</xdr:colOff>
      <xdr:row>13</xdr:row>
      <xdr:rowOff>200025</xdr:rowOff>
    </xdr:from>
    <xdr:to>
      <xdr:col>24</xdr:col>
      <xdr:colOff>264584</xdr:colOff>
      <xdr:row>25</xdr:row>
      <xdr:rowOff>22225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31750</xdr:colOff>
      <xdr:row>25</xdr:row>
      <xdr:rowOff>200024</xdr:rowOff>
    </xdr:from>
    <xdr:to>
      <xdr:col>24</xdr:col>
      <xdr:colOff>264584</xdr:colOff>
      <xdr:row>37</xdr:row>
      <xdr:rowOff>22224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352425</xdr:colOff>
          <xdr:row>0</xdr:row>
          <xdr:rowOff>76200</xdr:rowOff>
        </xdr:from>
        <xdr:to>
          <xdr:col>19</xdr:col>
          <xdr:colOff>180975</xdr:colOff>
          <xdr:row>1</xdr:row>
          <xdr:rowOff>152400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OCULTAR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38100</xdr:colOff>
          <xdr:row>0</xdr:row>
          <xdr:rowOff>66675</xdr:rowOff>
        </xdr:from>
        <xdr:to>
          <xdr:col>15</xdr:col>
          <xdr:colOff>314325</xdr:colOff>
          <xdr:row>1</xdr:row>
          <xdr:rowOff>152400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MOSTRAR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247650</xdr:colOff>
          <xdr:row>0</xdr:row>
          <xdr:rowOff>66675</xdr:rowOff>
        </xdr:from>
        <xdr:to>
          <xdr:col>23</xdr:col>
          <xdr:colOff>57150</xdr:colOff>
          <xdr:row>1</xdr:row>
          <xdr:rowOff>152400</xdr:rowOff>
        </xdr:to>
        <xdr:sp macro="" textlink="">
          <xdr:nvSpPr>
            <xdr:cNvPr id="1027" name="Button 3" descr="IMPRIMIR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1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VISTA PREVIA/IMPRIMIR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314325</xdr:colOff>
          <xdr:row>4</xdr:row>
          <xdr:rowOff>285750</xdr:rowOff>
        </xdr:from>
        <xdr:to>
          <xdr:col>22</xdr:col>
          <xdr:colOff>390525</xdr:colOff>
          <xdr:row>4</xdr:row>
          <xdr:rowOff>609600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OCULTAR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342900</xdr:colOff>
          <xdr:row>3</xdr:row>
          <xdr:rowOff>123825</xdr:rowOff>
        </xdr:from>
        <xdr:to>
          <xdr:col>22</xdr:col>
          <xdr:colOff>371475</xdr:colOff>
          <xdr:row>4</xdr:row>
          <xdr:rowOff>228600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MOSTRAR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342900</xdr:colOff>
          <xdr:row>4</xdr:row>
          <xdr:rowOff>685800</xdr:rowOff>
        </xdr:from>
        <xdr:to>
          <xdr:col>22</xdr:col>
          <xdr:colOff>390525</xdr:colOff>
          <xdr:row>4</xdr:row>
          <xdr:rowOff>1009650</xdr:rowOff>
        </xdr:to>
        <xdr:sp macro="" textlink="">
          <xdr:nvSpPr>
            <xdr:cNvPr id="5123" name="Button 3" descr="IMPRIMIR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1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VISTA PREVIA/IMPRIMIR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314325</xdr:colOff>
          <xdr:row>4</xdr:row>
          <xdr:rowOff>285750</xdr:rowOff>
        </xdr:from>
        <xdr:to>
          <xdr:col>22</xdr:col>
          <xdr:colOff>390525</xdr:colOff>
          <xdr:row>4</xdr:row>
          <xdr:rowOff>609600</xdr:rowOff>
        </xdr:to>
        <xdr:sp macro="" textlink="">
          <xdr:nvSpPr>
            <xdr:cNvPr id="15361" name="Button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OCULTAR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342900</xdr:colOff>
          <xdr:row>3</xdr:row>
          <xdr:rowOff>123825</xdr:rowOff>
        </xdr:from>
        <xdr:to>
          <xdr:col>22</xdr:col>
          <xdr:colOff>371475</xdr:colOff>
          <xdr:row>4</xdr:row>
          <xdr:rowOff>228600</xdr:rowOff>
        </xdr:to>
        <xdr:sp macro="" textlink="">
          <xdr:nvSpPr>
            <xdr:cNvPr id="15362" name="Button 2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MOSTRAR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342900</xdr:colOff>
          <xdr:row>4</xdr:row>
          <xdr:rowOff>685800</xdr:rowOff>
        </xdr:from>
        <xdr:to>
          <xdr:col>22</xdr:col>
          <xdr:colOff>390525</xdr:colOff>
          <xdr:row>4</xdr:row>
          <xdr:rowOff>1009650</xdr:rowOff>
        </xdr:to>
        <xdr:sp macro="" textlink="">
          <xdr:nvSpPr>
            <xdr:cNvPr id="15363" name="Button 3" descr="IMPRIMIR" hidden="1">
              <a:extLst>
                <a:ext uri="{63B3BB69-23CF-44E3-9099-C40C66FF867C}">
                  <a14:compatExt spid="_x0000_s15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1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VISTA PREVIA/IMPRIMIR</a:t>
              </a:r>
            </a:p>
          </xdr:txBody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314325</xdr:colOff>
          <xdr:row>4</xdr:row>
          <xdr:rowOff>285750</xdr:rowOff>
        </xdr:from>
        <xdr:to>
          <xdr:col>22</xdr:col>
          <xdr:colOff>390525</xdr:colOff>
          <xdr:row>4</xdr:row>
          <xdr:rowOff>609600</xdr:rowOff>
        </xdr:to>
        <xdr:sp macro="" textlink="">
          <xdr:nvSpPr>
            <xdr:cNvPr id="16385" name="Button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OCULTAR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342900</xdr:colOff>
          <xdr:row>3</xdr:row>
          <xdr:rowOff>123825</xdr:rowOff>
        </xdr:from>
        <xdr:to>
          <xdr:col>22</xdr:col>
          <xdr:colOff>371475</xdr:colOff>
          <xdr:row>4</xdr:row>
          <xdr:rowOff>228600</xdr:rowOff>
        </xdr:to>
        <xdr:sp macro="" textlink="">
          <xdr:nvSpPr>
            <xdr:cNvPr id="16386" name="Button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MOSTRAR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342900</xdr:colOff>
          <xdr:row>4</xdr:row>
          <xdr:rowOff>685800</xdr:rowOff>
        </xdr:from>
        <xdr:to>
          <xdr:col>22</xdr:col>
          <xdr:colOff>390525</xdr:colOff>
          <xdr:row>4</xdr:row>
          <xdr:rowOff>1009650</xdr:rowOff>
        </xdr:to>
        <xdr:sp macro="" textlink="">
          <xdr:nvSpPr>
            <xdr:cNvPr id="16387" name="Button 3" descr="IMPRIMIR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1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VISTA PREVIA/IMPRIMIR</a:t>
              </a:r>
            </a:p>
          </xdr:txBody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314325</xdr:colOff>
          <xdr:row>4</xdr:row>
          <xdr:rowOff>285750</xdr:rowOff>
        </xdr:from>
        <xdr:to>
          <xdr:col>15</xdr:col>
          <xdr:colOff>390525</xdr:colOff>
          <xdr:row>4</xdr:row>
          <xdr:rowOff>609600</xdr:rowOff>
        </xdr:to>
        <xdr:sp macro="" textlink="">
          <xdr:nvSpPr>
            <xdr:cNvPr id="17409" name="Button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OCULTAR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342900</xdr:colOff>
          <xdr:row>3</xdr:row>
          <xdr:rowOff>123825</xdr:rowOff>
        </xdr:from>
        <xdr:to>
          <xdr:col>15</xdr:col>
          <xdr:colOff>371475</xdr:colOff>
          <xdr:row>4</xdr:row>
          <xdr:rowOff>228600</xdr:rowOff>
        </xdr:to>
        <xdr:sp macro="" textlink="">
          <xdr:nvSpPr>
            <xdr:cNvPr id="17410" name="Button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2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MOSTRAR BARRAS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342900</xdr:colOff>
          <xdr:row>4</xdr:row>
          <xdr:rowOff>685800</xdr:rowOff>
        </xdr:from>
        <xdr:to>
          <xdr:col>15</xdr:col>
          <xdr:colOff>390525</xdr:colOff>
          <xdr:row>4</xdr:row>
          <xdr:rowOff>1009650</xdr:rowOff>
        </xdr:to>
        <xdr:sp macro="" textlink="">
          <xdr:nvSpPr>
            <xdr:cNvPr id="17411" name="Button 3" descr="IMPRIMIR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MX" sz="1100" b="1" i="0" u="none" strike="noStrike" baseline="0">
                  <a:solidFill>
                    <a:srgbClr val="0000FF"/>
                  </a:solidFill>
                  <a:latin typeface="Calibri"/>
                  <a:cs typeface="Calibri"/>
                </a:rPr>
                <a:t>VISTA PREVIA/IMPRIMIR</a:t>
              </a:r>
            </a:p>
          </xdr:txBody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78441</xdr:colOff>
      <xdr:row>6</xdr:row>
      <xdr:rowOff>91168</xdr:rowOff>
    </xdr:from>
    <xdr:to>
      <xdr:col>7</xdr:col>
      <xdr:colOff>683559</xdr:colOff>
      <xdr:row>28</xdr:row>
      <xdr:rowOff>131990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127000</xdr:colOff>
      <xdr:row>15</xdr:row>
      <xdr:rowOff>21167</xdr:rowOff>
    </xdr:from>
    <xdr:to>
      <xdr:col>23</xdr:col>
      <xdr:colOff>211668</xdr:colOff>
      <xdr:row>31</xdr:row>
      <xdr:rowOff>11641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127002</xdr:colOff>
      <xdr:row>31</xdr:row>
      <xdr:rowOff>95251</xdr:rowOff>
    </xdr:from>
    <xdr:to>
      <xdr:col>23</xdr:col>
      <xdr:colOff>169335</xdr:colOff>
      <xdr:row>46</xdr:row>
      <xdr:rowOff>138641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7" Type="http://schemas.openxmlformats.org/officeDocument/2006/relationships/ctrlProp" Target="../ctrlProps/ctrlProp2.xml"/><Relationship Id="rId2" Type="http://schemas.openxmlformats.org/officeDocument/2006/relationships/hyperlink" Target="https://www.facebook.com/MaestrosylasTic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5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facebook.com/MaestrosylasTic" TargetMode="Externa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maestrosylastic.blogspot.mx/" TargetMode="External"/><Relationship Id="rId1" Type="http://schemas.openxmlformats.org/officeDocument/2006/relationships/hyperlink" Target="https://web.facebook.com/MaestrosylasTic" TargetMode="External"/><Relationship Id="rId4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pageSetUpPr fitToPage="1"/>
  </sheetPr>
  <dimension ref="A1:K60"/>
  <sheetViews>
    <sheetView tabSelected="1" zoomScale="85" zoomScaleNormal="85" zoomScalePageLayoutView="85" workbookViewId="0">
      <selection activeCell="I7" sqref="I7"/>
    </sheetView>
  </sheetViews>
  <sheetFormatPr baseColWidth="10" defaultRowHeight="15" x14ac:dyDescent="0.25"/>
  <cols>
    <col min="1" max="1" width="11.42578125" style="1"/>
    <col min="2" max="2" width="3" style="1" customWidth="1"/>
    <col min="3" max="3" width="25" style="4" customWidth="1"/>
    <col min="4" max="4" width="39.5703125" style="1" customWidth="1"/>
    <col min="5" max="5" width="11.42578125" style="1"/>
    <col min="6" max="7" width="11.42578125" style="2"/>
    <col min="8" max="16384" width="11.42578125" style="1"/>
  </cols>
  <sheetData>
    <row r="1" spans="1:11" ht="16.5" customHeight="1" x14ac:dyDescent="0.25">
      <c r="A1" s="10"/>
      <c r="B1" s="17"/>
      <c r="C1" s="164" t="s">
        <v>105</v>
      </c>
      <c r="D1" s="164"/>
      <c r="E1" s="122"/>
      <c r="F1" s="123"/>
      <c r="G1" s="123"/>
      <c r="H1" s="10"/>
      <c r="I1" s="10"/>
      <c r="J1" s="10"/>
      <c r="K1" s="10"/>
    </row>
    <row r="2" spans="1:11" ht="16.5" customHeight="1" x14ac:dyDescent="0.25">
      <c r="A2" s="122"/>
      <c r="B2" s="162"/>
      <c r="C2" s="170" t="s">
        <v>142</v>
      </c>
      <c r="D2" s="170"/>
      <c r="E2" s="122"/>
      <c r="F2" s="123"/>
      <c r="G2" s="123"/>
      <c r="H2" s="122"/>
      <c r="I2" s="10"/>
      <c r="J2" s="10"/>
      <c r="K2" s="10"/>
    </row>
    <row r="3" spans="1:11" ht="16.5" customHeight="1" x14ac:dyDescent="0.25">
      <c r="A3" s="122"/>
      <c r="B3" s="162"/>
      <c r="C3" s="124" t="s">
        <v>11</v>
      </c>
      <c r="D3" s="125"/>
      <c r="E3" s="126"/>
      <c r="F3" s="126"/>
      <c r="G3" s="123"/>
      <c r="H3" s="122"/>
      <c r="I3" s="10"/>
      <c r="J3" s="10"/>
      <c r="K3" s="10"/>
    </row>
    <row r="4" spans="1:11" ht="15" customHeight="1" x14ac:dyDescent="0.25">
      <c r="A4" s="122"/>
      <c r="B4" s="162"/>
      <c r="C4" s="127" t="s">
        <v>12</v>
      </c>
      <c r="D4" s="169"/>
      <c r="E4" s="169"/>
      <c r="F4" s="123"/>
      <c r="G4" s="123"/>
      <c r="H4" s="122"/>
      <c r="I4" s="10"/>
      <c r="J4" s="10"/>
      <c r="K4" s="10"/>
    </row>
    <row r="5" spans="1:11" ht="24" customHeight="1" x14ac:dyDescent="0.25">
      <c r="A5" s="122"/>
      <c r="B5" s="163"/>
      <c r="C5" s="128" t="s">
        <v>13</v>
      </c>
      <c r="D5" s="129"/>
      <c r="E5" s="123"/>
      <c r="F5" s="123"/>
      <c r="G5" s="123"/>
      <c r="H5" s="122"/>
      <c r="I5" s="10"/>
      <c r="J5" s="10"/>
      <c r="K5" s="10"/>
    </row>
    <row r="6" spans="1:11" ht="24" customHeight="1" x14ac:dyDescent="0.25">
      <c r="A6" s="122"/>
      <c r="B6" s="163"/>
      <c r="C6" s="130" t="s">
        <v>104</v>
      </c>
      <c r="D6" s="129"/>
      <c r="E6" s="122"/>
      <c r="F6" s="123"/>
      <c r="G6" s="123"/>
      <c r="H6" s="122"/>
      <c r="I6" s="10"/>
      <c r="J6" s="10"/>
      <c r="K6" s="10"/>
    </row>
    <row r="7" spans="1:11" s="13" customFormat="1" ht="76.5" customHeight="1" x14ac:dyDescent="0.25">
      <c r="A7" s="23"/>
      <c r="B7" s="12" t="s">
        <v>0</v>
      </c>
      <c r="C7" s="14" t="s">
        <v>2</v>
      </c>
      <c r="D7" s="15" t="s">
        <v>1</v>
      </c>
      <c r="E7" s="23"/>
      <c r="F7" s="166" t="s">
        <v>108</v>
      </c>
      <c r="G7" s="166"/>
      <c r="H7" s="23"/>
      <c r="I7" s="23"/>
      <c r="J7" s="23"/>
      <c r="K7" s="23"/>
    </row>
    <row r="8" spans="1:11" ht="19.5" customHeight="1" x14ac:dyDescent="0.25">
      <c r="A8" s="10"/>
      <c r="B8" s="24">
        <v>1</v>
      </c>
      <c r="C8" s="131" t="s">
        <v>62</v>
      </c>
      <c r="D8" s="132" t="s">
        <v>17</v>
      </c>
      <c r="E8" s="10"/>
      <c r="F8" s="166"/>
      <c r="G8" s="166"/>
      <c r="H8" s="10"/>
      <c r="I8" s="10"/>
      <c r="J8" s="10"/>
      <c r="K8" s="10"/>
    </row>
    <row r="9" spans="1:11" ht="19.5" customHeight="1" x14ac:dyDescent="0.25">
      <c r="A9" s="10"/>
      <c r="B9" s="24">
        <v>2</v>
      </c>
      <c r="C9" s="131" t="s">
        <v>63</v>
      </c>
      <c r="D9" s="132" t="s">
        <v>18</v>
      </c>
      <c r="E9" s="10"/>
      <c r="F9" s="166"/>
      <c r="G9" s="166"/>
      <c r="H9" s="10"/>
      <c r="I9" s="10"/>
      <c r="J9" s="10"/>
      <c r="K9" s="10"/>
    </row>
    <row r="10" spans="1:11" ht="19.5" customHeight="1" x14ac:dyDescent="0.25">
      <c r="A10" s="10"/>
      <c r="B10" s="24">
        <v>3</v>
      </c>
      <c r="C10" s="131" t="s">
        <v>64</v>
      </c>
      <c r="D10" s="132" t="s">
        <v>23</v>
      </c>
      <c r="E10" s="10"/>
      <c r="F10" s="166"/>
      <c r="G10" s="166"/>
      <c r="H10" s="10"/>
      <c r="I10" s="10"/>
      <c r="J10" s="10"/>
      <c r="K10" s="10"/>
    </row>
    <row r="11" spans="1:11" ht="19.5" customHeight="1" x14ac:dyDescent="0.25">
      <c r="A11" s="10"/>
      <c r="B11" s="24">
        <v>4</v>
      </c>
      <c r="C11" s="131" t="s">
        <v>65</v>
      </c>
      <c r="D11" s="132"/>
      <c r="E11" s="10"/>
      <c r="F11" s="161"/>
      <c r="G11" s="161"/>
      <c r="H11" s="10"/>
      <c r="I11" s="10"/>
      <c r="J11" s="10"/>
      <c r="K11" s="10"/>
    </row>
    <row r="12" spans="1:11" ht="19.5" customHeight="1" x14ac:dyDescent="0.25">
      <c r="A12" s="10"/>
      <c r="B12" s="24">
        <v>5</v>
      </c>
      <c r="C12" s="131" t="s">
        <v>66</v>
      </c>
      <c r="D12" s="132"/>
      <c r="E12" s="10"/>
      <c r="F12" s="167" t="s">
        <v>139</v>
      </c>
      <c r="G12" s="168"/>
      <c r="H12" s="10"/>
      <c r="I12" s="10"/>
      <c r="J12" s="10"/>
      <c r="K12" s="10"/>
    </row>
    <row r="13" spans="1:11" ht="19.5" customHeight="1" x14ac:dyDescent="0.25">
      <c r="A13" s="10"/>
      <c r="B13" s="24">
        <v>6</v>
      </c>
      <c r="C13" s="131" t="s">
        <v>67</v>
      </c>
      <c r="D13" s="132"/>
      <c r="E13" s="10"/>
      <c r="F13" s="168"/>
      <c r="G13" s="168"/>
      <c r="H13" s="10"/>
      <c r="I13" s="10"/>
      <c r="J13" s="10"/>
      <c r="K13" s="10"/>
    </row>
    <row r="14" spans="1:11" ht="19.5" customHeight="1" x14ac:dyDescent="0.25">
      <c r="A14" s="10"/>
      <c r="B14" s="24">
        <v>7</v>
      </c>
      <c r="C14" s="131" t="s">
        <v>68</v>
      </c>
      <c r="D14" s="132"/>
      <c r="E14" s="10"/>
      <c r="F14" s="168"/>
      <c r="G14" s="168"/>
      <c r="H14" s="10"/>
      <c r="I14" s="10"/>
      <c r="J14" s="10"/>
      <c r="K14" s="10"/>
    </row>
    <row r="15" spans="1:11" ht="19.5" customHeight="1" x14ac:dyDescent="0.25">
      <c r="A15" s="10"/>
      <c r="B15" s="24">
        <v>8</v>
      </c>
      <c r="C15" s="131" t="s">
        <v>69</v>
      </c>
      <c r="D15" s="132"/>
      <c r="E15" s="10"/>
      <c r="F15" s="168"/>
      <c r="G15" s="168"/>
      <c r="H15" s="10"/>
      <c r="I15" s="10"/>
      <c r="J15" s="10"/>
      <c r="K15" s="10"/>
    </row>
    <row r="16" spans="1:11" ht="19.5" customHeight="1" x14ac:dyDescent="0.25">
      <c r="A16" s="10"/>
      <c r="B16" s="24">
        <v>9</v>
      </c>
      <c r="C16" s="131" t="s">
        <v>70</v>
      </c>
      <c r="D16" s="132"/>
      <c r="E16" s="10"/>
      <c r="F16" s="168"/>
      <c r="G16" s="168"/>
      <c r="H16" s="10"/>
      <c r="I16" s="10"/>
      <c r="J16" s="10"/>
      <c r="K16" s="10"/>
    </row>
    <row r="17" spans="1:11" ht="19.5" customHeight="1" x14ac:dyDescent="0.25">
      <c r="A17" s="10"/>
      <c r="B17" s="24">
        <v>10</v>
      </c>
      <c r="C17" s="131" t="s">
        <v>71</v>
      </c>
      <c r="D17" s="132"/>
      <c r="E17" s="10"/>
      <c r="F17" s="168"/>
      <c r="G17" s="168"/>
      <c r="H17" s="10"/>
      <c r="I17" s="10"/>
      <c r="J17" s="10"/>
      <c r="K17" s="10"/>
    </row>
    <row r="18" spans="1:11" ht="19.5" customHeight="1" x14ac:dyDescent="0.25">
      <c r="A18" s="10"/>
      <c r="B18" s="24">
        <v>11</v>
      </c>
      <c r="C18" s="131" t="s">
        <v>72</v>
      </c>
      <c r="D18" s="132"/>
      <c r="E18" s="10"/>
      <c r="F18" s="168"/>
      <c r="G18" s="168"/>
      <c r="H18" s="10"/>
      <c r="I18" s="10"/>
      <c r="J18" s="10"/>
      <c r="K18" s="10"/>
    </row>
    <row r="19" spans="1:11" ht="19.5" customHeight="1" x14ac:dyDescent="0.25">
      <c r="A19" s="10"/>
      <c r="B19" s="24">
        <v>12</v>
      </c>
      <c r="C19" s="131" t="s">
        <v>73</v>
      </c>
      <c r="D19" s="132"/>
      <c r="E19" s="10"/>
      <c r="F19" s="168"/>
      <c r="G19" s="168"/>
      <c r="H19" s="10"/>
      <c r="I19" s="10"/>
      <c r="J19" s="10"/>
      <c r="K19" s="10"/>
    </row>
    <row r="20" spans="1:11" ht="19.5" customHeight="1" x14ac:dyDescent="0.25">
      <c r="A20" s="10"/>
      <c r="B20" s="24">
        <v>13</v>
      </c>
      <c r="C20" s="131" t="s">
        <v>74</v>
      </c>
      <c r="D20" s="132"/>
      <c r="E20" s="10"/>
      <c r="F20" s="168"/>
      <c r="G20" s="168"/>
      <c r="H20" s="10"/>
      <c r="I20" s="10"/>
      <c r="J20" s="10"/>
      <c r="K20" s="10"/>
    </row>
    <row r="21" spans="1:11" ht="19.5" customHeight="1" x14ac:dyDescent="0.25">
      <c r="A21" s="10"/>
      <c r="B21" s="24">
        <v>14</v>
      </c>
      <c r="C21" s="131" t="s">
        <v>75</v>
      </c>
      <c r="D21" s="132"/>
      <c r="E21" s="10"/>
      <c r="F21" s="168"/>
      <c r="G21" s="168"/>
      <c r="H21" s="10"/>
      <c r="I21" s="10"/>
      <c r="J21" s="10"/>
      <c r="K21" s="10"/>
    </row>
    <row r="22" spans="1:11" ht="19.5" customHeight="1" x14ac:dyDescent="0.25">
      <c r="A22" s="10"/>
      <c r="B22" s="24">
        <v>15</v>
      </c>
      <c r="C22" s="131" t="s">
        <v>76</v>
      </c>
      <c r="D22" s="132"/>
      <c r="E22" s="10"/>
      <c r="F22" s="161"/>
      <c r="G22" s="161"/>
      <c r="H22" s="10"/>
      <c r="I22" s="10"/>
      <c r="J22" s="10"/>
      <c r="K22" s="10"/>
    </row>
    <row r="23" spans="1:11" ht="19.5" customHeight="1" x14ac:dyDescent="0.25">
      <c r="A23" s="10"/>
      <c r="B23" s="24">
        <v>16</v>
      </c>
      <c r="C23" s="131" t="s">
        <v>77</v>
      </c>
      <c r="D23" s="132"/>
      <c r="E23" s="10"/>
      <c r="F23" s="161"/>
      <c r="G23" s="161"/>
      <c r="H23" s="10"/>
      <c r="I23" s="10"/>
      <c r="J23" s="10"/>
      <c r="K23" s="10"/>
    </row>
    <row r="24" spans="1:11" ht="19.5" customHeight="1" x14ac:dyDescent="0.25">
      <c r="A24" s="10"/>
      <c r="B24" s="24">
        <v>17</v>
      </c>
      <c r="C24" s="131" t="s">
        <v>78</v>
      </c>
      <c r="D24" s="132"/>
      <c r="E24" s="10"/>
      <c r="F24" s="165" t="s">
        <v>19</v>
      </c>
      <c r="G24" s="165"/>
      <c r="H24" s="10"/>
      <c r="I24" s="10"/>
      <c r="J24" s="10"/>
      <c r="K24" s="10"/>
    </row>
    <row r="25" spans="1:11" ht="19.5" customHeight="1" x14ac:dyDescent="0.25">
      <c r="A25" s="10"/>
      <c r="B25" s="24">
        <v>18</v>
      </c>
      <c r="C25" s="131" t="s">
        <v>79</v>
      </c>
      <c r="D25" s="132"/>
      <c r="E25" s="10"/>
      <c r="F25" s="166" t="s">
        <v>20</v>
      </c>
      <c r="G25" s="166"/>
      <c r="H25" s="10"/>
      <c r="I25" s="10"/>
      <c r="J25" s="10"/>
      <c r="K25" s="10"/>
    </row>
    <row r="26" spans="1:11" ht="19.5" customHeight="1" x14ac:dyDescent="0.25">
      <c r="A26" s="10"/>
      <c r="B26" s="24">
        <v>19</v>
      </c>
      <c r="C26" s="131" t="s">
        <v>80</v>
      </c>
      <c r="D26" s="132"/>
      <c r="E26" s="10"/>
      <c r="F26" s="166"/>
      <c r="G26" s="166"/>
      <c r="H26" s="10"/>
      <c r="I26" s="10"/>
      <c r="J26" s="10"/>
      <c r="K26" s="10"/>
    </row>
    <row r="27" spans="1:11" ht="19.5" customHeight="1" x14ac:dyDescent="0.25">
      <c r="A27" s="10"/>
      <c r="B27" s="24">
        <v>20</v>
      </c>
      <c r="C27" s="131" t="s">
        <v>81</v>
      </c>
      <c r="D27" s="132"/>
      <c r="E27" s="10"/>
      <c r="F27" s="166"/>
      <c r="G27" s="166"/>
      <c r="H27" s="10"/>
      <c r="I27" s="10"/>
      <c r="J27" s="10"/>
      <c r="K27" s="10"/>
    </row>
    <row r="28" spans="1:11" ht="19.5" customHeight="1" x14ac:dyDescent="0.25">
      <c r="A28" s="10"/>
      <c r="B28" s="24">
        <v>21</v>
      </c>
      <c r="C28" s="131" t="s">
        <v>82</v>
      </c>
      <c r="D28" s="132"/>
      <c r="E28" s="10"/>
      <c r="F28" s="166"/>
      <c r="G28" s="166"/>
      <c r="H28" s="10"/>
      <c r="I28" s="10"/>
      <c r="J28" s="10"/>
      <c r="K28" s="10"/>
    </row>
    <row r="29" spans="1:11" ht="19.5" customHeight="1" x14ac:dyDescent="0.25">
      <c r="A29" s="10"/>
      <c r="B29" s="24">
        <v>22</v>
      </c>
      <c r="C29" s="131" t="s">
        <v>83</v>
      </c>
      <c r="D29" s="132"/>
      <c r="E29" s="10"/>
      <c r="F29" s="161"/>
      <c r="G29" s="161"/>
      <c r="H29" s="10"/>
      <c r="I29" s="10"/>
      <c r="J29" s="10"/>
      <c r="K29" s="10"/>
    </row>
    <row r="30" spans="1:11" ht="19.5" customHeight="1" x14ac:dyDescent="0.25">
      <c r="A30" s="10"/>
      <c r="B30" s="24">
        <v>23</v>
      </c>
      <c r="C30" s="131" t="s">
        <v>84</v>
      </c>
      <c r="D30" s="132"/>
      <c r="E30" s="10"/>
      <c r="F30" s="26"/>
      <c r="G30" s="26"/>
      <c r="H30" s="10"/>
      <c r="I30" s="10"/>
      <c r="J30" s="10"/>
      <c r="K30" s="10"/>
    </row>
    <row r="31" spans="1:11" ht="19.5" customHeight="1" x14ac:dyDescent="0.25">
      <c r="A31" s="10"/>
      <c r="B31" s="24">
        <v>24</v>
      </c>
      <c r="C31" s="131" t="s">
        <v>85</v>
      </c>
      <c r="D31" s="132"/>
      <c r="E31" s="10"/>
      <c r="F31" s="26"/>
      <c r="G31" s="26"/>
      <c r="H31" s="10"/>
      <c r="I31" s="10"/>
      <c r="J31" s="10"/>
      <c r="K31" s="10"/>
    </row>
    <row r="32" spans="1:11" ht="19.5" customHeight="1" x14ac:dyDescent="0.25">
      <c r="A32" s="10"/>
      <c r="B32" s="24">
        <v>25</v>
      </c>
      <c r="C32" s="131" t="s">
        <v>86</v>
      </c>
      <c r="D32" s="132"/>
      <c r="E32" s="10"/>
      <c r="F32" s="26"/>
      <c r="G32" s="26"/>
      <c r="H32" s="10"/>
      <c r="I32" s="10"/>
      <c r="J32" s="10"/>
      <c r="K32" s="10"/>
    </row>
    <row r="33" spans="1:11" ht="19.5" customHeight="1" x14ac:dyDescent="0.25">
      <c r="A33" s="10"/>
      <c r="B33" s="24">
        <v>26</v>
      </c>
      <c r="C33" s="131" t="s">
        <v>87</v>
      </c>
      <c r="D33" s="132"/>
      <c r="E33" s="10"/>
      <c r="F33" s="26"/>
      <c r="G33" s="26"/>
      <c r="H33" s="10"/>
      <c r="I33" s="10"/>
      <c r="J33" s="10"/>
      <c r="K33" s="10"/>
    </row>
    <row r="34" spans="1:11" ht="19.5" customHeight="1" x14ac:dyDescent="0.25">
      <c r="A34" s="10"/>
      <c r="B34" s="24">
        <v>27</v>
      </c>
      <c r="C34" s="131" t="s">
        <v>88</v>
      </c>
      <c r="D34" s="132"/>
      <c r="E34" s="10"/>
      <c r="F34" s="26"/>
      <c r="G34" s="26"/>
      <c r="H34" s="10"/>
      <c r="I34" s="10"/>
      <c r="J34" s="10"/>
      <c r="K34" s="10"/>
    </row>
    <row r="35" spans="1:11" ht="19.5" customHeight="1" x14ac:dyDescent="0.25">
      <c r="A35" s="10"/>
      <c r="B35" s="24">
        <v>28</v>
      </c>
      <c r="C35" s="131" t="s">
        <v>89</v>
      </c>
      <c r="D35" s="132"/>
      <c r="E35" s="10"/>
      <c r="F35" s="26"/>
      <c r="G35" s="26"/>
      <c r="H35" s="10"/>
      <c r="I35" s="10"/>
      <c r="J35" s="10"/>
      <c r="K35" s="10"/>
    </row>
    <row r="36" spans="1:11" ht="19.5" customHeight="1" x14ac:dyDescent="0.25">
      <c r="A36" s="10"/>
      <c r="B36" s="24">
        <v>29</v>
      </c>
      <c r="C36" s="131" t="s">
        <v>90</v>
      </c>
      <c r="D36" s="132"/>
      <c r="E36" s="10"/>
      <c r="F36" s="26"/>
      <c r="G36" s="26"/>
      <c r="H36" s="10"/>
      <c r="I36" s="10"/>
      <c r="J36" s="10"/>
      <c r="K36" s="10"/>
    </row>
    <row r="37" spans="1:11" ht="19.5" customHeight="1" x14ac:dyDescent="0.25">
      <c r="A37" s="10"/>
      <c r="B37" s="24">
        <v>30</v>
      </c>
      <c r="C37" s="131" t="s">
        <v>91</v>
      </c>
      <c r="D37" s="132"/>
      <c r="E37" s="10"/>
      <c r="F37" s="26"/>
      <c r="G37" s="26"/>
      <c r="H37" s="10"/>
      <c r="I37" s="10"/>
      <c r="J37" s="10"/>
      <c r="K37" s="10"/>
    </row>
    <row r="38" spans="1:11" ht="19.5" customHeight="1" x14ac:dyDescent="0.25">
      <c r="A38" s="10"/>
      <c r="B38" s="24">
        <v>31</v>
      </c>
      <c r="C38" s="131" t="s">
        <v>92</v>
      </c>
      <c r="D38" s="132"/>
      <c r="E38" s="10"/>
      <c r="F38" s="26"/>
      <c r="G38" s="26"/>
      <c r="H38" s="10"/>
      <c r="I38" s="10"/>
      <c r="J38" s="10"/>
      <c r="K38" s="10"/>
    </row>
    <row r="39" spans="1:11" ht="19.5" customHeight="1" x14ac:dyDescent="0.25">
      <c r="A39" s="10"/>
      <c r="B39" s="24">
        <v>32</v>
      </c>
      <c r="C39" s="131" t="s">
        <v>93</v>
      </c>
      <c r="D39" s="132"/>
      <c r="E39" s="10"/>
      <c r="F39" s="26"/>
      <c r="G39" s="26"/>
      <c r="H39" s="10"/>
      <c r="I39" s="10"/>
      <c r="J39" s="10"/>
      <c r="K39" s="10"/>
    </row>
    <row r="40" spans="1:11" ht="19.5" customHeight="1" x14ac:dyDescent="0.25">
      <c r="A40" s="10"/>
      <c r="B40" s="24">
        <v>33</v>
      </c>
      <c r="C40" s="131" t="s">
        <v>94</v>
      </c>
      <c r="D40" s="132"/>
      <c r="E40" s="10"/>
      <c r="F40" s="26"/>
      <c r="G40" s="26"/>
      <c r="H40" s="10"/>
      <c r="I40" s="10"/>
      <c r="J40" s="10"/>
      <c r="K40" s="10"/>
    </row>
    <row r="41" spans="1:11" ht="19.5" customHeight="1" x14ac:dyDescent="0.25">
      <c r="A41" s="10"/>
      <c r="B41" s="24">
        <v>34</v>
      </c>
      <c r="C41" s="131" t="s">
        <v>95</v>
      </c>
      <c r="D41" s="132"/>
      <c r="E41" s="10"/>
      <c r="F41" s="26"/>
      <c r="G41" s="26"/>
      <c r="H41" s="10"/>
      <c r="I41" s="10"/>
      <c r="J41" s="10"/>
      <c r="K41" s="10"/>
    </row>
    <row r="42" spans="1:11" ht="19.5" customHeight="1" x14ac:dyDescent="0.25">
      <c r="A42" s="10"/>
      <c r="B42" s="24">
        <v>35</v>
      </c>
      <c r="C42" s="131" t="s">
        <v>96</v>
      </c>
      <c r="D42" s="132"/>
      <c r="E42" s="10"/>
      <c r="F42" s="26"/>
      <c r="G42" s="26"/>
      <c r="H42" s="10"/>
      <c r="I42" s="10"/>
      <c r="J42" s="10"/>
      <c r="K42" s="10"/>
    </row>
    <row r="43" spans="1:11" ht="19.5" customHeight="1" x14ac:dyDescent="0.25">
      <c r="A43" s="10"/>
      <c r="B43" s="25">
        <v>36</v>
      </c>
      <c r="C43" s="131" t="s">
        <v>115</v>
      </c>
      <c r="D43" s="132"/>
      <c r="E43" s="10"/>
      <c r="F43" s="26"/>
      <c r="G43" s="26"/>
      <c r="H43" s="10"/>
      <c r="I43" s="10"/>
      <c r="J43" s="10"/>
      <c r="K43" s="10"/>
    </row>
    <row r="44" spans="1:11" ht="19.5" customHeight="1" x14ac:dyDescent="0.25">
      <c r="A44" s="10"/>
      <c r="B44" s="25">
        <v>37</v>
      </c>
      <c r="C44" s="131" t="s">
        <v>116</v>
      </c>
      <c r="D44" s="132"/>
      <c r="E44" s="10"/>
      <c r="F44" s="26"/>
      <c r="G44" s="26"/>
      <c r="H44" s="10"/>
      <c r="I44" s="10"/>
      <c r="J44" s="10"/>
      <c r="K44" s="10"/>
    </row>
    <row r="45" spans="1:11" ht="19.5" customHeight="1" x14ac:dyDescent="0.25">
      <c r="A45" s="10"/>
      <c r="B45" s="25">
        <v>38</v>
      </c>
      <c r="C45" s="131" t="s">
        <v>117</v>
      </c>
      <c r="D45" s="132"/>
      <c r="E45" s="10"/>
      <c r="F45" s="26"/>
      <c r="G45" s="26"/>
      <c r="H45" s="10"/>
      <c r="I45" s="10"/>
      <c r="J45" s="10"/>
      <c r="K45" s="10"/>
    </row>
    <row r="46" spans="1:11" ht="19.5" customHeight="1" x14ac:dyDescent="0.25">
      <c r="A46" s="10"/>
      <c r="B46" s="25">
        <v>39</v>
      </c>
      <c r="C46" s="131" t="s">
        <v>118</v>
      </c>
      <c r="D46" s="132"/>
      <c r="E46" s="10"/>
      <c r="F46" s="26"/>
      <c r="G46" s="26"/>
      <c r="H46" s="10"/>
      <c r="I46" s="10"/>
      <c r="J46" s="10"/>
      <c r="K46" s="10"/>
    </row>
    <row r="47" spans="1:11" ht="19.5" customHeight="1" x14ac:dyDescent="0.25">
      <c r="A47" s="10"/>
      <c r="B47" s="25">
        <v>40</v>
      </c>
      <c r="C47" s="131" t="s">
        <v>119</v>
      </c>
      <c r="D47" s="132"/>
      <c r="E47" s="10"/>
      <c r="F47" s="26"/>
      <c r="G47" s="26"/>
      <c r="H47" s="10"/>
      <c r="I47" s="10"/>
      <c r="J47" s="10"/>
      <c r="K47" s="10"/>
    </row>
    <row r="48" spans="1:11" x14ac:dyDescent="0.25">
      <c r="A48" s="10"/>
      <c r="B48" s="26"/>
      <c r="C48" s="10"/>
      <c r="D48" s="10"/>
      <c r="E48" s="10"/>
      <c r="F48" s="26"/>
      <c r="G48" s="26"/>
      <c r="H48" s="10"/>
      <c r="I48" s="10"/>
      <c r="J48" s="10"/>
      <c r="K48" s="10"/>
    </row>
    <row r="49" spans="1:11" x14ac:dyDescent="0.25">
      <c r="A49" s="10"/>
      <c r="B49" s="26"/>
      <c r="C49" s="49"/>
      <c r="D49" s="10"/>
      <c r="E49" s="10"/>
      <c r="F49" s="26"/>
      <c r="G49" s="26"/>
      <c r="H49" s="10"/>
      <c r="I49" s="10"/>
      <c r="J49" s="10"/>
      <c r="K49" s="10"/>
    </row>
    <row r="50" spans="1:11" x14ac:dyDescent="0.25">
      <c r="A50" s="10"/>
      <c r="B50" s="26"/>
      <c r="C50" s="49"/>
      <c r="D50" s="50"/>
      <c r="E50" s="10"/>
      <c r="F50" s="26"/>
      <c r="G50" s="26"/>
      <c r="H50" s="10"/>
      <c r="I50" s="10"/>
      <c r="J50" s="10"/>
      <c r="K50" s="10"/>
    </row>
    <row r="51" spans="1:11" ht="15.75" customHeight="1" x14ac:dyDescent="0.25">
      <c r="A51" s="10"/>
      <c r="B51" s="26"/>
      <c r="C51" s="50" t="s">
        <v>57</v>
      </c>
      <c r="D51" s="26"/>
      <c r="E51" s="10"/>
      <c r="F51" s="26"/>
      <c r="G51" s="26"/>
      <c r="H51" s="10"/>
      <c r="I51" s="10"/>
      <c r="J51" s="10"/>
      <c r="K51" s="10"/>
    </row>
    <row r="52" spans="1:11" x14ac:dyDescent="0.25">
      <c r="A52" s="10"/>
      <c r="B52" s="10"/>
      <c r="C52" s="91"/>
      <c r="D52" s="10"/>
      <c r="E52" s="10"/>
      <c r="F52" s="26"/>
      <c r="G52" s="26"/>
      <c r="H52" s="10"/>
      <c r="I52" s="10"/>
      <c r="J52" s="10"/>
      <c r="K52" s="10"/>
    </row>
    <row r="53" spans="1:11" x14ac:dyDescent="0.25">
      <c r="A53" s="10"/>
      <c r="B53" s="10"/>
      <c r="C53" s="91" t="s">
        <v>141</v>
      </c>
      <c r="D53" s="10"/>
      <c r="E53" s="10"/>
      <c r="F53" s="26"/>
      <c r="G53" s="26"/>
      <c r="H53" s="10"/>
      <c r="I53" s="10"/>
      <c r="J53" s="10"/>
      <c r="K53" s="10"/>
    </row>
    <row r="54" spans="1:11" x14ac:dyDescent="0.25">
      <c r="A54" s="10"/>
      <c r="B54" s="10"/>
      <c r="C54" s="91" t="s">
        <v>140</v>
      </c>
      <c r="D54" s="10"/>
      <c r="E54" s="10"/>
      <c r="F54" s="26"/>
      <c r="G54" s="26"/>
      <c r="H54" s="10"/>
      <c r="I54" s="10"/>
      <c r="J54" s="10"/>
      <c r="K54" s="10"/>
    </row>
    <row r="55" spans="1:11" x14ac:dyDescent="0.25">
      <c r="A55" s="10"/>
      <c r="B55" s="10"/>
      <c r="C55" s="18"/>
      <c r="D55" s="10"/>
      <c r="E55" s="10"/>
      <c r="F55" s="26"/>
      <c r="G55" s="26"/>
      <c r="H55" s="10"/>
      <c r="I55" s="10"/>
      <c r="J55" s="10"/>
      <c r="K55" s="10"/>
    </row>
    <row r="56" spans="1:11" x14ac:dyDescent="0.25">
      <c r="A56" s="10"/>
      <c r="B56" s="10"/>
      <c r="C56" s="18"/>
      <c r="D56" s="10"/>
      <c r="E56" s="10"/>
      <c r="F56" s="26"/>
      <c r="G56" s="26"/>
      <c r="H56" s="10"/>
      <c r="I56" s="10"/>
      <c r="J56" s="10"/>
      <c r="K56" s="10"/>
    </row>
    <row r="57" spans="1:11" x14ac:dyDescent="0.25">
      <c r="A57" s="10"/>
      <c r="B57" s="10"/>
      <c r="C57" s="18"/>
      <c r="D57" s="10"/>
      <c r="E57" s="10"/>
      <c r="F57" s="26"/>
      <c r="G57" s="26"/>
      <c r="H57" s="10"/>
      <c r="I57" s="10"/>
      <c r="J57" s="10"/>
      <c r="K57" s="10"/>
    </row>
    <row r="58" spans="1:11" x14ac:dyDescent="0.25">
      <c r="A58" s="10"/>
      <c r="B58" s="10"/>
      <c r="C58" s="18"/>
      <c r="D58" s="10"/>
      <c r="E58" s="10"/>
      <c r="F58" s="26"/>
      <c r="G58" s="26"/>
      <c r="H58" s="10"/>
      <c r="I58" s="10"/>
      <c r="J58" s="10"/>
      <c r="K58" s="10"/>
    </row>
    <row r="59" spans="1:11" x14ac:dyDescent="0.25">
      <c r="A59" s="10"/>
      <c r="B59" s="10"/>
      <c r="C59" s="18"/>
      <c r="D59" s="10"/>
      <c r="E59" s="10"/>
      <c r="F59" s="26"/>
      <c r="G59" s="26"/>
      <c r="H59" s="10"/>
      <c r="I59" s="10"/>
      <c r="J59" s="10"/>
      <c r="K59" s="10"/>
    </row>
    <row r="60" spans="1:11" x14ac:dyDescent="0.25">
      <c r="A60" s="10"/>
      <c r="B60" s="10"/>
      <c r="C60" s="18"/>
      <c r="D60" s="10"/>
      <c r="E60" s="10"/>
      <c r="F60" s="26"/>
      <c r="G60" s="26"/>
      <c r="H60" s="10"/>
      <c r="I60" s="10"/>
      <c r="J60" s="10"/>
      <c r="K60" s="10"/>
    </row>
  </sheetData>
  <sheetProtection formatCells="0" formatColumns="0" formatRows="0" insertColumns="0" insertRows="0" insertHyperlinks="0" deleteColumns="0" deleteRows="0" sort="0" autoFilter="0" pivotTables="0"/>
  <customSheetViews>
    <customSheetView guid="{3A1A1638-6F58-42DE-85C3-D02C41DD0658}" showPageBreaks="1" fitToPage="1" view="pageLayout">
      <selection activeCell="U15" sqref="U15"/>
      <colBreaks count="1" manualBreakCount="1">
        <brk id="12" max="1048575" man="1"/>
      </colBreaks>
      <pageMargins left="0.27559055118110237" right="0.70866141732283472" top="0.31496062992125984" bottom="0.19685039370078741" header="0.31496062992125984" footer="0.19685039370078741"/>
      <printOptions horizontalCentered="1" verticalCentered="1"/>
      <pageSetup scale="81" fitToWidth="0" orientation="portrait" r:id="rId1"/>
    </customSheetView>
  </customSheetViews>
  <mergeCells count="7">
    <mergeCell ref="C1:D1"/>
    <mergeCell ref="F24:G24"/>
    <mergeCell ref="F25:G28"/>
    <mergeCell ref="F7:G10"/>
    <mergeCell ref="F12:G21"/>
    <mergeCell ref="D4:E4"/>
    <mergeCell ref="C2:D2"/>
  </mergeCells>
  <conditionalFormatting sqref="C1:C3">
    <cfRule type="cellIs" dxfId="30" priority="3" operator="equal">
      <formula>"H"</formula>
    </cfRule>
    <cfRule type="cellIs" dxfId="29" priority="4" operator="equal">
      <formula>"M"</formula>
    </cfRule>
  </conditionalFormatting>
  <hyperlinks>
    <hyperlink ref="C53" r:id="rId2"/>
  </hyperlinks>
  <printOptions horizontalCentered="1" verticalCentered="1"/>
  <pageMargins left="0.27559055118110237" right="0.36" top="0.31496062992125984" bottom="0.19685039370078741" header="0.31496062992125984" footer="0.19685039370078741"/>
  <pageSetup scale="77" fitToWidth="0" orientation="portrait" r:id="rId3"/>
  <colBreaks count="1" manualBreakCount="1">
    <brk id="5" max="49" man="1"/>
  </col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6" name="Button 1">
              <controlPr defaultSize="0" print="0" autoFill="0" autoPict="0" macro="[0]!_xludf.Hide">
                <anchor moveWithCells="1" sizeWithCells="1">
                  <from>
                    <xdr:col>6</xdr:col>
                    <xdr:colOff>171450</xdr:colOff>
                    <xdr:row>0</xdr:row>
                    <xdr:rowOff>66675</xdr:rowOff>
                  </from>
                  <to>
                    <xdr:col>8</xdr:col>
                    <xdr:colOff>0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7" name="Button 2">
              <controlPr defaultSize="0" print="0" autoFill="0" autoPict="0" macro="[0]!_xludf.Unhide">
                <anchor moveWithCells="1" sizeWithCells="1">
                  <from>
                    <xdr:col>4</xdr:col>
                    <xdr:colOff>95250</xdr:colOff>
                    <xdr:row>0</xdr:row>
                    <xdr:rowOff>57150</xdr:rowOff>
                  </from>
                  <to>
                    <xdr:col>6</xdr:col>
                    <xdr:colOff>133350</xdr:colOff>
                    <xdr:row>1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>
    <pageSetUpPr fitToPage="1"/>
  </sheetPr>
  <dimension ref="A1:Z63"/>
  <sheetViews>
    <sheetView topLeftCell="B1" zoomScale="90" zoomScaleNormal="90" workbookViewId="0">
      <selection activeCell="L8" sqref="L8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8.7109375" style="1" customWidth="1"/>
    <col min="4" max="4" width="11.42578125" style="1" hidden="1" customWidth="1"/>
    <col min="5" max="5" width="0.140625" style="1" hidden="1" customWidth="1"/>
    <col min="6" max="6" width="6.85546875" style="1" customWidth="1"/>
    <col min="7" max="9" width="5.7109375" style="1" customWidth="1"/>
    <col min="10" max="10" width="11.85546875" style="1" bestFit="1" customWidth="1"/>
    <col min="11" max="11" width="8" style="1" customWidth="1"/>
    <col min="12" max="12" width="10.5703125" style="1" customWidth="1"/>
    <col min="13" max="13" width="11.42578125" style="1"/>
    <col min="14" max="14" width="12.7109375" style="1" bestFit="1" customWidth="1"/>
    <col min="15" max="26" width="6.5703125" style="1" customWidth="1"/>
    <col min="27" max="16384" width="11.42578125" style="1"/>
  </cols>
  <sheetData>
    <row r="1" spans="1:26" ht="18.75" x14ac:dyDescent="0.25">
      <c r="A1" s="10"/>
      <c r="B1" s="18"/>
      <c r="C1" s="92" t="s">
        <v>60</v>
      </c>
      <c r="D1" s="19"/>
      <c r="E1" s="19"/>
      <c r="F1" s="60">
        <f>DATOS!D3</f>
        <v>0</v>
      </c>
      <c r="G1" s="10"/>
      <c r="H1" s="10"/>
      <c r="I1" s="10"/>
      <c r="J1" s="59" t="s">
        <v>29</v>
      </c>
      <c r="K1" s="10">
        <f>DATOS!D4</f>
        <v>0</v>
      </c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5">
      <c r="A2" s="10"/>
      <c r="B2" s="18"/>
      <c r="C2" s="92" t="s">
        <v>61</v>
      </c>
      <c r="D2" s="10"/>
      <c r="E2" s="10"/>
      <c r="F2" s="10">
        <f>DATOS!D5</f>
        <v>0</v>
      </c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6.5" customHeight="1" x14ac:dyDescent="0.25">
      <c r="A3" s="17"/>
      <c r="B3" s="18"/>
      <c r="C3" s="10"/>
      <c r="D3" s="10"/>
      <c r="E3" s="10"/>
      <c r="F3" s="119" t="s">
        <v>138</v>
      </c>
      <c r="H3" s="10"/>
      <c r="I3" s="10"/>
      <c r="J3" s="10"/>
      <c r="K3" s="10"/>
      <c r="L3" s="26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9.5" customHeight="1" x14ac:dyDescent="0.35">
      <c r="A4" s="17"/>
      <c r="B4" s="18"/>
      <c r="C4" s="63"/>
      <c r="D4" s="64"/>
      <c r="E4" s="64"/>
      <c r="F4" s="42" t="s">
        <v>105</v>
      </c>
      <c r="G4" s="64"/>
      <c r="H4" s="63"/>
      <c r="I4" s="63"/>
      <c r="J4" s="63"/>
      <c r="K4" s="63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4.25" customHeight="1" x14ac:dyDescent="0.3">
      <c r="A5" s="21"/>
      <c r="B5" s="65" t="s">
        <v>29</v>
      </c>
      <c r="C5" s="66"/>
      <c r="D5" s="45"/>
      <c r="E5" s="45"/>
      <c r="F5" s="67"/>
      <c r="G5" s="67" t="s">
        <v>30</v>
      </c>
      <c r="H5" s="10"/>
      <c r="I5" s="10" t="s">
        <v>31</v>
      </c>
      <c r="J5" s="139">
        <v>43344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5" customHeight="1" x14ac:dyDescent="0.25">
      <c r="A6" s="68" t="s">
        <v>0</v>
      </c>
      <c r="B6" s="69" t="s">
        <v>2</v>
      </c>
      <c r="C6" s="70" t="s">
        <v>1</v>
      </c>
      <c r="D6" s="70"/>
      <c r="E6" s="70"/>
      <c r="F6" s="71" t="s">
        <v>32</v>
      </c>
      <c r="G6" s="71" t="s">
        <v>33</v>
      </c>
      <c r="H6" s="71" t="s">
        <v>24</v>
      </c>
      <c r="I6" s="71" t="s">
        <v>34</v>
      </c>
      <c r="J6" s="70" t="s">
        <v>35</v>
      </c>
      <c r="K6" s="71" t="s">
        <v>36</v>
      </c>
      <c r="L6" s="71" t="s">
        <v>37</v>
      </c>
      <c r="M6" s="10"/>
      <c r="N6" s="10"/>
      <c r="O6" s="72" t="s">
        <v>38</v>
      </c>
      <c r="P6" s="72" t="s">
        <v>39</v>
      </c>
      <c r="Q6" s="72" t="s">
        <v>40</v>
      </c>
      <c r="R6" s="72" t="s">
        <v>41</v>
      </c>
      <c r="S6" s="72" t="s">
        <v>42</v>
      </c>
      <c r="T6" s="72" t="s">
        <v>43</v>
      </c>
      <c r="U6" s="72" t="s">
        <v>44</v>
      </c>
      <c r="V6" s="72" t="s">
        <v>45</v>
      </c>
      <c r="W6" s="72" t="s">
        <v>46</v>
      </c>
      <c r="X6" s="72" t="s">
        <v>47</v>
      </c>
      <c r="Y6" s="72" t="s">
        <v>48</v>
      </c>
      <c r="Z6" s="73" t="s">
        <v>49</v>
      </c>
    </row>
    <row r="7" spans="1:26" ht="19.5" customHeight="1" x14ac:dyDescent="0.25">
      <c r="A7" s="74">
        <v>1</v>
      </c>
      <c r="B7" s="120" t="str">
        <f>DATOS!C8</f>
        <v>AEGP100111HGTRTDA5</v>
      </c>
      <c r="C7" s="121" t="str">
        <f>DATOS!D8</f>
        <v>LUIS GILBERTO</v>
      </c>
      <c r="D7" s="133"/>
      <c r="E7" s="134"/>
      <c r="F7" s="113" t="str">
        <f>MID(B7,11,1)</f>
        <v>H</v>
      </c>
      <c r="G7" s="113" t="str">
        <f>MID(B7,9,2)</f>
        <v>11</v>
      </c>
      <c r="H7" s="113" t="str">
        <f>MID(B7,7,2)</f>
        <v>01</v>
      </c>
      <c r="I7" s="113">
        <f>MID(B7,5,2)+2000</f>
        <v>2010</v>
      </c>
      <c r="J7" s="114">
        <f>DATE(I7,H7,G7)</f>
        <v>40189</v>
      </c>
      <c r="K7" s="115">
        <f>DATEDIF(J7,$J$5,"Y")</f>
        <v>8</v>
      </c>
      <c r="L7" s="140" t="s">
        <v>50</v>
      </c>
      <c r="M7" s="10"/>
      <c r="N7" s="10" t="s">
        <v>51</v>
      </c>
      <c r="O7" s="111">
        <f>COUNTIFS($F$7:$F$46,"H",$K$7:$K$46,5,$L$7:$L$46,"NO")</f>
        <v>0</v>
      </c>
      <c r="P7" s="111">
        <f>COUNTIFS($F$7:$F$46,"H",$K$7:$K$46,6,$L$7:$L$46,"NO")</f>
        <v>0</v>
      </c>
      <c r="Q7" s="111">
        <f>COUNTIFS($F$7:$F$46,"H",$K$7:$K$46,7,$L$7:$L$46,"NO")</f>
        <v>8</v>
      </c>
      <c r="R7" s="111">
        <f>COUNTIFS($F$7:$F$46,"H",$K$7:$K$46,8,$L$7:$L$46,"NO")</f>
        <v>14</v>
      </c>
      <c r="S7" s="111">
        <f>COUNTIFS($F$7:$F$46,"H",$K$7:$K$46,9,$L$7:$L$46,"NO")</f>
        <v>0</v>
      </c>
      <c r="T7" s="111">
        <f>COUNTIFS($F$7:$F$46,"H",$K$7:$K$46,10,$L$7:$L$46,"NO")</f>
        <v>0</v>
      </c>
      <c r="U7" s="111">
        <f>COUNTIFS($F$7:$F$46,"H",$K$7:$K$46,11,$L$7:$L$46,"NO")</f>
        <v>0</v>
      </c>
      <c r="V7" s="111">
        <f>COUNTIFS($F$7:$F$46,"H",$K$7:$K$46,12,$L$7:$L$46,"NO")</f>
        <v>0</v>
      </c>
      <c r="W7" s="111">
        <f>COUNTIFS($F$7:$F$46,"H",$K$7:$K$46,13,$L$7:$L$46,"NO")</f>
        <v>0</v>
      </c>
      <c r="X7" s="111">
        <f>COUNTIFS($F$7:$F$46,"H",$K$7:$K$46,14,$L$7:$L$46,"NO")</f>
        <v>0</v>
      </c>
      <c r="Y7" s="111">
        <f>COUNTIFS($F$7:$F$46,"H",$K$7:$K$46,15,$L$7:$L$46,"NO")</f>
        <v>0</v>
      </c>
      <c r="Z7" s="111">
        <f>SUM(O7:Y7)</f>
        <v>22</v>
      </c>
    </row>
    <row r="8" spans="1:26" ht="19.5" customHeight="1" x14ac:dyDescent="0.25">
      <c r="A8" s="74">
        <v>2</v>
      </c>
      <c r="B8" s="120" t="str">
        <f>DATOS!C9</f>
        <v>AETS100614MGTRRNA2</v>
      </c>
      <c r="C8" s="121" t="str">
        <f>DATOS!D9</f>
        <v>MITZI CAMILA</v>
      </c>
      <c r="D8" s="133"/>
      <c r="E8" s="134"/>
      <c r="F8" s="113" t="str">
        <f t="shared" ref="F8:F45" si="0">MID(B8,11,1)</f>
        <v>M</v>
      </c>
      <c r="G8" s="113" t="str">
        <f t="shared" ref="G8:G46" si="1">MID(B8,9,2)</f>
        <v>14</v>
      </c>
      <c r="H8" s="113" t="str">
        <f t="shared" ref="H8:H46" si="2">MID(B8,7,2)</f>
        <v>06</v>
      </c>
      <c r="I8" s="113">
        <f t="shared" ref="I8:I46" si="3">MID(B8,5,2)+2000</f>
        <v>2010</v>
      </c>
      <c r="J8" s="114">
        <f t="shared" ref="J8:J46" si="4">DATE(I8,H8,G8)</f>
        <v>40343</v>
      </c>
      <c r="K8" s="115">
        <f>DATEDIF(J8,$J$5,"Y")</f>
        <v>8</v>
      </c>
      <c r="L8" s="140" t="s">
        <v>52</v>
      </c>
      <c r="M8" s="83" t="s">
        <v>53</v>
      </c>
      <c r="N8" s="10" t="s">
        <v>54</v>
      </c>
      <c r="O8" s="111">
        <f>COUNTIFS($F$7:$F$46,"H",$K$7:$K$46,5,$L$7:$L$46,"SI")</f>
        <v>0</v>
      </c>
      <c r="P8" s="111">
        <f>COUNTIFS($F$7:$F$46,"H",$K$7:$K$46,6,$L$7:$L$46,"SI")</f>
        <v>0</v>
      </c>
      <c r="Q8" s="111">
        <f>COUNTIFS($F$7:$F$46,"H",$K$7:$K$46,7,$L$7:$L$46,"SI")</f>
        <v>0</v>
      </c>
      <c r="R8" s="111">
        <f>COUNTIFS($F$7:$F$46,"H",$K$7:$K$46,8,$L$7:$L$46,"SI")</f>
        <v>1</v>
      </c>
      <c r="S8" s="111">
        <f>COUNTIFS($F$7:$F$46,"H",$K$7:$K$46,9,$L$7:$L$46,"SI")</f>
        <v>0</v>
      </c>
      <c r="T8" s="111">
        <f>COUNTIFS($F$7:$F$46,"H",$K$7:$K$46,10,$L$7:$L$46,"SI")</f>
        <v>0</v>
      </c>
      <c r="U8" s="111">
        <f>COUNTIFS($F$7:$F$46,"H",$K$7:$K$46,11,$L$7:$L$46,"SI")</f>
        <v>0</v>
      </c>
      <c r="V8" s="111">
        <f>COUNTIFS($F$7:$F$46,"H",$K$7:$K$46,12,$L$7:$L$46,"SI")</f>
        <v>0</v>
      </c>
      <c r="W8" s="111">
        <f>COUNTIFS($F$7:$F$46,"H",$K$7:$K$46,13,$L$7:$L$46,"SI")</f>
        <v>0</v>
      </c>
      <c r="X8" s="111">
        <f>COUNTIFS($F$7:$F$46,"H",$K$7:$K$46,14,$L$7:$L$46,"SI")</f>
        <v>0</v>
      </c>
      <c r="Y8" s="111">
        <f>COUNTIFS($F$7:$F$46,"H",$K$7:$K$46,15,$L$7:$L$46,"SI")</f>
        <v>0</v>
      </c>
      <c r="Z8" s="111">
        <f>SUM(O8:Y8)</f>
        <v>1</v>
      </c>
    </row>
    <row r="9" spans="1:26" ht="19.5" customHeight="1" x14ac:dyDescent="0.25">
      <c r="A9" s="74">
        <v>3</v>
      </c>
      <c r="B9" s="120" t="str">
        <f>DATOS!C10</f>
        <v>CAVA100801MGTMLDA0</v>
      </c>
      <c r="C9" s="121" t="str">
        <f>DATOS!D10</f>
        <v>LESLIE</v>
      </c>
      <c r="D9" s="133"/>
      <c r="E9" s="134"/>
      <c r="F9" s="113" t="str">
        <f t="shared" si="0"/>
        <v>M</v>
      </c>
      <c r="G9" s="113" t="str">
        <f t="shared" si="1"/>
        <v>01</v>
      </c>
      <c r="H9" s="113" t="str">
        <f t="shared" si="2"/>
        <v>08</v>
      </c>
      <c r="I9" s="113">
        <f t="shared" si="3"/>
        <v>2010</v>
      </c>
      <c r="J9" s="114">
        <f t="shared" si="4"/>
        <v>40391</v>
      </c>
      <c r="K9" s="115">
        <f t="shared" ref="K9:K46" si="5">DATEDIF(J9,$J$5,"Y")</f>
        <v>8</v>
      </c>
      <c r="L9" s="140" t="s">
        <v>52</v>
      </c>
      <c r="M9" s="10"/>
      <c r="N9" s="10"/>
      <c r="O9" s="72" t="s">
        <v>38</v>
      </c>
      <c r="P9" s="72" t="s">
        <v>39</v>
      </c>
      <c r="Q9" s="72" t="s">
        <v>40</v>
      </c>
      <c r="R9" s="72" t="s">
        <v>41</v>
      </c>
      <c r="S9" s="72" t="s">
        <v>42</v>
      </c>
      <c r="T9" s="72" t="s">
        <v>43</v>
      </c>
      <c r="U9" s="72" t="s">
        <v>44</v>
      </c>
      <c r="V9" s="72" t="s">
        <v>45</v>
      </c>
      <c r="W9" s="72" t="s">
        <v>46</v>
      </c>
      <c r="X9" s="72" t="s">
        <v>47</v>
      </c>
      <c r="Y9" s="72" t="s">
        <v>48</v>
      </c>
      <c r="Z9" s="73" t="s">
        <v>49</v>
      </c>
    </row>
    <row r="10" spans="1:26" ht="19.5" customHeight="1" x14ac:dyDescent="0.25">
      <c r="A10" s="74">
        <v>4</v>
      </c>
      <c r="B10" s="120" t="str">
        <f>DATOS!C11</f>
        <v>CUDG100804MGTRZBA6</v>
      </c>
      <c r="C10" s="121">
        <f>DATOS!D11</f>
        <v>0</v>
      </c>
      <c r="D10" s="135"/>
      <c r="E10" s="135"/>
      <c r="F10" s="113" t="str">
        <f t="shared" si="0"/>
        <v>M</v>
      </c>
      <c r="G10" s="113" t="str">
        <f t="shared" si="1"/>
        <v>04</v>
      </c>
      <c r="H10" s="113" t="str">
        <f t="shared" si="2"/>
        <v>08</v>
      </c>
      <c r="I10" s="113">
        <f t="shared" si="3"/>
        <v>2010</v>
      </c>
      <c r="J10" s="114">
        <f t="shared" si="4"/>
        <v>40394</v>
      </c>
      <c r="K10" s="115">
        <f t="shared" si="5"/>
        <v>8</v>
      </c>
      <c r="L10" s="140" t="s">
        <v>50</v>
      </c>
      <c r="M10" s="10"/>
      <c r="N10" s="10" t="s">
        <v>51</v>
      </c>
      <c r="O10" s="111">
        <f>COUNTIFS($F$7:$F$46,"M",$K$7:$K$46,5,$L$7:$L$46,"NO")</f>
        <v>0</v>
      </c>
      <c r="P10" s="111">
        <f>COUNTIFS($F$7:$F$46,"M",$K$7:$K$46,6,$L$7:$L$46,"NO")</f>
        <v>0</v>
      </c>
      <c r="Q10" s="111">
        <f>COUNTIFS($F$7:$F$46,"M",$K$7:$K$46,7,$L$7:$L$46,"NO")</f>
        <v>5</v>
      </c>
      <c r="R10" s="111">
        <f>COUNTIFS($F$7:$F$46,"M",$K$7:$K$46,8,$L$7:$L$46,"NO")</f>
        <v>8</v>
      </c>
      <c r="S10" s="111">
        <f>COUNTIFS($F$7:$F$46,"M",$K$7:$K$46,9,$L$7:$L$46,"NO")</f>
        <v>0</v>
      </c>
      <c r="T10" s="111">
        <f>COUNTIFS($F$7:$F$46,"M",$K$7:$K$46,10,$L$7:$L$46,"NO")</f>
        <v>0</v>
      </c>
      <c r="U10" s="111">
        <f>COUNTIFS($F$7:$F$46,"M",$K$7:$K$46,11,$L$7:$L$46,"NO")</f>
        <v>0</v>
      </c>
      <c r="V10" s="111">
        <f>COUNTIFS($F$7:$F$46,"M",$K$7:$K$46,12,$L$7:$L$46,"NO")</f>
        <v>0</v>
      </c>
      <c r="W10" s="111">
        <f>COUNTIFS($F$7:$F$46,"M",$K$7:$K$46,13,$L$7:$L$46,"NO")</f>
        <v>0</v>
      </c>
      <c r="X10" s="111">
        <f>COUNTIFS($F$7:$F$46,"M",$K$7:$K$46,14,$L$7:$L$46,"NO")</f>
        <v>0</v>
      </c>
      <c r="Y10" s="111">
        <f>COUNTIFS($F$7:$F$46,"M",$K$7:$K$46,15,$L$7:$L$46,"NO")</f>
        <v>0</v>
      </c>
      <c r="Z10" s="111">
        <f t="shared" ref="Z10:Z11" si="6">SUM(O10:Y10)</f>
        <v>13</v>
      </c>
    </row>
    <row r="11" spans="1:26" ht="19.5" customHeight="1" x14ac:dyDescent="0.25">
      <c r="A11" s="74">
        <v>5</v>
      </c>
      <c r="B11" s="120" t="str">
        <f>DATOS!C12</f>
        <v>DEGC101211HGTLRRA6</v>
      </c>
      <c r="C11" s="121">
        <f>DATOS!D12</f>
        <v>0</v>
      </c>
      <c r="D11" s="133"/>
      <c r="E11" s="134"/>
      <c r="F11" s="113" t="str">
        <f t="shared" si="0"/>
        <v>H</v>
      </c>
      <c r="G11" s="113" t="str">
        <f t="shared" si="1"/>
        <v>11</v>
      </c>
      <c r="H11" s="113" t="str">
        <f t="shared" si="2"/>
        <v>12</v>
      </c>
      <c r="I11" s="113">
        <f t="shared" si="3"/>
        <v>2010</v>
      </c>
      <c r="J11" s="114">
        <f t="shared" si="4"/>
        <v>40523</v>
      </c>
      <c r="K11" s="115">
        <f t="shared" si="5"/>
        <v>7</v>
      </c>
      <c r="L11" s="140" t="s">
        <v>50</v>
      </c>
      <c r="M11" s="85" t="s">
        <v>55</v>
      </c>
      <c r="N11" s="10" t="s">
        <v>54</v>
      </c>
      <c r="O11" s="111">
        <f>COUNTIFS($F$7:$F$46,"M",$K$7:$K$46,5,$L$7:$L$46,"SI")</f>
        <v>0</v>
      </c>
      <c r="P11" s="111">
        <f>COUNTIFS($F$7:$F$46,"M",$K$7:$K$46,6,$L$7:$L$46,"SI")</f>
        <v>0</v>
      </c>
      <c r="Q11" s="111">
        <f>COUNTIFS($F$7:$F$46,"M",$K$7:$K$46,7,$L$7:$L$46,"SI")</f>
        <v>1</v>
      </c>
      <c r="R11" s="111">
        <f>COUNTIFS($F$7:$F$46,"M",$K$7:$K$46,8,$L$7:$L$46,"SI")</f>
        <v>3</v>
      </c>
      <c r="S11" s="111">
        <f>COUNTIFS($F$7:$F$46,"M",$K$7:$K$46,9,$L$7:$L$46,"SI")</f>
        <v>0</v>
      </c>
      <c r="T11" s="111">
        <f>COUNTIFS($F$7:$F$46,"M",$K$7:$K$46,10,$L$7:$L$46,"SI")</f>
        <v>0</v>
      </c>
      <c r="U11" s="111">
        <f>COUNTIFS($F$7:$F$46,"M",$K$7:$K$46,11,$L$7:$L$46,"SI")</f>
        <v>0</v>
      </c>
      <c r="V11" s="111">
        <f>COUNTIFS($F$7:$F$46,"M",$K$7:$K$46,12,$L$7:$L$46,"SI")</f>
        <v>0</v>
      </c>
      <c r="W11" s="111">
        <f>COUNTIFS($F$7:$F$46,"M",$K$7:$K$46,13,$L$7:$L$46,"SI")</f>
        <v>0</v>
      </c>
      <c r="X11" s="111">
        <f>COUNTIFS($F$7:$F$46,"M",$K$7:$K$46,14,$L$7:$L$46,"SI")</f>
        <v>0</v>
      </c>
      <c r="Y11" s="111">
        <f>COUNTIFS($F$7:$F$46,"M",$K$7:$K$46,15,$L$7:$L$46,"SI")</f>
        <v>0</v>
      </c>
      <c r="Z11" s="111">
        <f t="shared" si="6"/>
        <v>4</v>
      </c>
    </row>
    <row r="12" spans="1:26" ht="19.5" customHeight="1" x14ac:dyDescent="0.25">
      <c r="A12" s="74">
        <v>6</v>
      </c>
      <c r="B12" s="120" t="str">
        <f>DATOS!C13</f>
        <v>DIAD100821HGTZRNA5</v>
      </c>
      <c r="C12" s="121">
        <f>DATOS!D13</f>
        <v>0</v>
      </c>
      <c r="D12" s="133"/>
      <c r="E12" s="134"/>
      <c r="F12" s="113" t="str">
        <f t="shared" si="0"/>
        <v>H</v>
      </c>
      <c r="G12" s="113" t="str">
        <f t="shared" si="1"/>
        <v>21</v>
      </c>
      <c r="H12" s="113" t="str">
        <f t="shared" si="2"/>
        <v>08</v>
      </c>
      <c r="I12" s="113">
        <f t="shared" si="3"/>
        <v>2010</v>
      </c>
      <c r="J12" s="114">
        <f t="shared" si="4"/>
        <v>40411</v>
      </c>
      <c r="K12" s="115">
        <f t="shared" si="5"/>
        <v>8</v>
      </c>
      <c r="L12" s="140" t="s">
        <v>50</v>
      </c>
      <c r="M12" s="10"/>
      <c r="N12" s="10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</row>
    <row r="13" spans="1:26" ht="19.5" customHeight="1" x14ac:dyDescent="0.25">
      <c r="A13" s="74">
        <v>7</v>
      </c>
      <c r="B13" s="120" t="str">
        <f>DATOS!C14</f>
        <v>DIDS100511MGTZZNA8</v>
      </c>
      <c r="C13" s="121">
        <f>DATOS!D14</f>
        <v>0</v>
      </c>
      <c r="D13" s="133"/>
      <c r="E13" s="134"/>
      <c r="F13" s="113" t="str">
        <f t="shared" si="0"/>
        <v>M</v>
      </c>
      <c r="G13" s="113" t="str">
        <f t="shared" si="1"/>
        <v>11</v>
      </c>
      <c r="H13" s="113" t="str">
        <f t="shared" si="2"/>
        <v>05</v>
      </c>
      <c r="I13" s="113">
        <f t="shared" si="3"/>
        <v>2010</v>
      </c>
      <c r="J13" s="114">
        <f t="shared" si="4"/>
        <v>40309</v>
      </c>
      <c r="K13" s="115">
        <f t="shared" si="5"/>
        <v>8</v>
      </c>
      <c r="L13" s="140" t="s">
        <v>52</v>
      </c>
      <c r="M13" s="10"/>
      <c r="N13" s="10" t="s">
        <v>56</v>
      </c>
      <c r="O13" s="112">
        <f>SUM(O7:O11)</f>
        <v>0</v>
      </c>
      <c r="P13" s="112">
        <f t="shared" ref="P13:Y13" si="7">SUM(P7:P11)</f>
        <v>0</v>
      </c>
      <c r="Q13" s="112">
        <f t="shared" si="7"/>
        <v>14</v>
      </c>
      <c r="R13" s="112">
        <f t="shared" si="7"/>
        <v>26</v>
      </c>
      <c r="S13" s="112">
        <f t="shared" si="7"/>
        <v>0</v>
      </c>
      <c r="T13" s="112">
        <f t="shared" si="7"/>
        <v>0</v>
      </c>
      <c r="U13" s="112">
        <f t="shared" si="7"/>
        <v>0</v>
      </c>
      <c r="V13" s="112">
        <f t="shared" si="7"/>
        <v>0</v>
      </c>
      <c r="W13" s="112">
        <f t="shared" si="7"/>
        <v>0</v>
      </c>
      <c r="X13" s="112">
        <f t="shared" si="7"/>
        <v>0</v>
      </c>
      <c r="Y13" s="112">
        <f t="shared" si="7"/>
        <v>0</v>
      </c>
      <c r="Z13" s="111">
        <f>SUM(O13:Y13)</f>
        <v>40</v>
      </c>
    </row>
    <row r="14" spans="1:26" ht="19.5" customHeight="1" x14ac:dyDescent="0.25">
      <c r="A14" s="74">
        <v>8</v>
      </c>
      <c r="B14" s="120" t="str">
        <f>DATOS!C15</f>
        <v>DIGA100927MGTZNNA9</v>
      </c>
      <c r="C14" s="121">
        <f>DATOS!D15</f>
        <v>0</v>
      </c>
      <c r="D14" s="133"/>
      <c r="E14" s="134"/>
      <c r="F14" s="113" t="str">
        <f t="shared" si="0"/>
        <v>M</v>
      </c>
      <c r="G14" s="113" t="str">
        <f t="shared" si="1"/>
        <v>27</v>
      </c>
      <c r="H14" s="113" t="str">
        <f t="shared" si="2"/>
        <v>09</v>
      </c>
      <c r="I14" s="113">
        <f t="shared" si="3"/>
        <v>2010</v>
      </c>
      <c r="J14" s="114">
        <f t="shared" si="4"/>
        <v>40448</v>
      </c>
      <c r="K14" s="115">
        <f t="shared" si="5"/>
        <v>7</v>
      </c>
      <c r="L14" s="140" t="s">
        <v>52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9.5" customHeight="1" x14ac:dyDescent="0.25">
      <c r="A15" s="74">
        <v>9</v>
      </c>
      <c r="B15" s="120" t="str">
        <f>DATOS!C16</f>
        <v>DIGM101229HGTZNXA3</v>
      </c>
      <c r="C15" s="121">
        <f>DATOS!D16</f>
        <v>0</v>
      </c>
      <c r="D15" s="133"/>
      <c r="E15" s="134"/>
      <c r="F15" s="113" t="str">
        <f t="shared" si="0"/>
        <v>H</v>
      </c>
      <c r="G15" s="113" t="str">
        <f t="shared" si="1"/>
        <v>29</v>
      </c>
      <c r="H15" s="113" t="str">
        <f t="shared" si="2"/>
        <v>12</v>
      </c>
      <c r="I15" s="113">
        <f t="shared" si="3"/>
        <v>2010</v>
      </c>
      <c r="J15" s="114">
        <f t="shared" si="4"/>
        <v>40541</v>
      </c>
      <c r="K15" s="115">
        <f t="shared" si="5"/>
        <v>7</v>
      </c>
      <c r="L15" s="140" t="s">
        <v>50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9.5" customHeight="1" x14ac:dyDescent="0.25">
      <c r="A16" s="74">
        <v>10</v>
      </c>
      <c r="B16" s="120" t="str">
        <f>DATOS!C17</f>
        <v>DIGF100916MGTZRTA2</v>
      </c>
      <c r="C16" s="121">
        <f>DATOS!D17</f>
        <v>0</v>
      </c>
      <c r="D16" s="133"/>
      <c r="E16" s="134"/>
      <c r="F16" s="113" t="str">
        <f t="shared" si="0"/>
        <v>M</v>
      </c>
      <c r="G16" s="113" t="str">
        <f t="shared" si="1"/>
        <v>16</v>
      </c>
      <c r="H16" s="113" t="str">
        <f t="shared" si="2"/>
        <v>09</v>
      </c>
      <c r="I16" s="113">
        <f t="shared" si="3"/>
        <v>2010</v>
      </c>
      <c r="J16" s="114">
        <f t="shared" si="4"/>
        <v>40437</v>
      </c>
      <c r="K16" s="115">
        <f t="shared" si="5"/>
        <v>7</v>
      </c>
      <c r="L16" s="140" t="s">
        <v>50</v>
      </c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9.5" customHeight="1" x14ac:dyDescent="0.25">
      <c r="A17" s="74">
        <v>11</v>
      </c>
      <c r="B17" s="120" t="str">
        <f>DATOS!C18</f>
        <v>DIGC101206HGTZVHA5</v>
      </c>
      <c r="C17" s="121">
        <f>DATOS!D18</f>
        <v>0</v>
      </c>
      <c r="D17" s="133"/>
      <c r="E17" s="134"/>
      <c r="F17" s="113" t="str">
        <f t="shared" si="0"/>
        <v>H</v>
      </c>
      <c r="G17" s="113" t="str">
        <f t="shared" si="1"/>
        <v>06</v>
      </c>
      <c r="H17" s="113" t="str">
        <f t="shared" si="2"/>
        <v>12</v>
      </c>
      <c r="I17" s="113">
        <f t="shared" si="3"/>
        <v>2010</v>
      </c>
      <c r="J17" s="114">
        <f t="shared" si="4"/>
        <v>40518</v>
      </c>
      <c r="K17" s="115">
        <f t="shared" si="5"/>
        <v>7</v>
      </c>
      <c r="L17" s="140" t="s">
        <v>50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9.5" customHeight="1" x14ac:dyDescent="0.25">
      <c r="A18" s="74">
        <v>12</v>
      </c>
      <c r="B18" s="120" t="str">
        <f>DATOS!C19</f>
        <v>DIGE100502HDFZVDA3</v>
      </c>
      <c r="C18" s="121">
        <f>DATOS!D19</f>
        <v>0</v>
      </c>
      <c r="D18" s="133"/>
      <c r="E18" s="134"/>
      <c r="F18" s="113" t="str">
        <f t="shared" si="0"/>
        <v>H</v>
      </c>
      <c r="G18" s="113" t="str">
        <f t="shared" si="1"/>
        <v>02</v>
      </c>
      <c r="H18" s="113" t="str">
        <f t="shared" si="2"/>
        <v>05</v>
      </c>
      <c r="I18" s="113">
        <f t="shared" si="3"/>
        <v>2010</v>
      </c>
      <c r="J18" s="114">
        <f t="shared" si="4"/>
        <v>40300</v>
      </c>
      <c r="K18" s="115">
        <f t="shared" si="5"/>
        <v>8</v>
      </c>
      <c r="L18" s="140" t="s">
        <v>52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9.5" customHeight="1" x14ac:dyDescent="0.25">
      <c r="A19" s="74">
        <v>13</v>
      </c>
      <c r="B19" s="120" t="str">
        <f>DATOS!C20</f>
        <v>DIMG101024HGTZRLA3</v>
      </c>
      <c r="C19" s="121">
        <f>DATOS!D20</f>
        <v>0</v>
      </c>
      <c r="D19" s="134"/>
      <c r="E19" s="134"/>
      <c r="F19" s="113" t="str">
        <f t="shared" si="0"/>
        <v>H</v>
      </c>
      <c r="G19" s="113" t="str">
        <f t="shared" si="1"/>
        <v>24</v>
      </c>
      <c r="H19" s="113" t="str">
        <f t="shared" si="2"/>
        <v>10</v>
      </c>
      <c r="I19" s="113">
        <f t="shared" si="3"/>
        <v>2010</v>
      </c>
      <c r="J19" s="114">
        <f t="shared" si="4"/>
        <v>40475</v>
      </c>
      <c r="K19" s="115">
        <f t="shared" si="5"/>
        <v>7</v>
      </c>
      <c r="L19" s="140" t="s">
        <v>50</v>
      </c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9.5" customHeight="1" x14ac:dyDescent="0.25">
      <c r="A20" s="74">
        <v>14</v>
      </c>
      <c r="B20" s="120" t="str">
        <f>DATOS!C21</f>
        <v>DIPE100226MGTZNVA8</v>
      </c>
      <c r="C20" s="121">
        <f>DATOS!D21</f>
        <v>0</v>
      </c>
      <c r="D20" s="133"/>
      <c r="E20" s="134"/>
      <c r="F20" s="113" t="str">
        <f t="shared" si="0"/>
        <v>M</v>
      </c>
      <c r="G20" s="113" t="str">
        <f t="shared" si="1"/>
        <v>26</v>
      </c>
      <c r="H20" s="113" t="str">
        <f t="shared" si="2"/>
        <v>02</v>
      </c>
      <c r="I20" s="113">
        <f t="shared" si="3"/>
        <v>2010</v>
      </c>
      <c r="J20" s="114">
        <f t="shared" si="4"/>
        <v>40235</v>
      </c>
      <c r="K20" s="115">
        <f t="shared" si="5"/>
        <v>8</v>
      </c>
      <c r="L20" s="140" t="s">
        <v>50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9.5" customHeight="1" x14ac:dyDescent="0.25">
      <c r="A21" s="74">
        <v>15</v>
      </c>
      <c r="B21" s="120" t="str">
        <f>DATOS!C22</f>
        <v>DIPJ100506HGTZNNA7</v>
      </c>
      <c r="C21" s="121">
        <f>DATOS!D22</f>
        <v>0</v>
      </c>
      <c r="D21" s="133"/>
      <c r="E21" s="134"/>
      <c r="F21" s="113" t="str">
        <f t="shared" si="0"/>
        <v>H</v>
      </c>
      <c r="G21" s="113" t="str">
        <f t="shared" si="1"/>
        <v>06</v>
      </c>
      <c r="H21" s="113" t="str">
        <f t="shared" si="2"/>
        <v>05</v>
      </c>
      <c r="I21" s="113">
        <f t="shared" si="3"/>
        <v>2010</v>
      </c>
      <c r="J21" s="114">
        <f t="shared" si="4"/>
        <v>40304</v>
      </c>
      <c r="K21" s="115">
        <f t="shared" si="5"/>
        <v>8</v>
      </c>
      <c r="L21" s="140" t="s">
        <v>50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9.5" customHeight="1" x14ac:dyDescent="0.25">
      <c r="A22" s="74">
        <v>16</v>
      </c>
      <c r="B22" s="120" t="str">
        <f>DATOS!C23</f>
        <v>GADR101003HGTRZBA6</v>
      </c>
      <c r="C22" s="121">
        <f>DATOS!D23</f>
        <v>0</v>
      </c>
      <c r="D22" s="133"/>
      <c r="E22" s="134"/>
      <c r="F22" s="113" t="str">
        <f t="shared" si="0"/>
        <v>H</v>
      </c>
      <c r="G22" s="113" t="str">
        <f t="shared" si="1"/>
        <v>03</v>
      </c>
      <c r="H22" s="113" t="str">
        <f t="shared" si="2"/>
        <v>10</v>
      </c>
      <c r="I22" s="113">
        <f t="shared" si="3"/>
        <v>2010</v>
      </c>
      <c r="J22" s="114">
        <f t="shared" si="4"/>
        <v>40454</v>
      </c>
      <c r="K22" s="115">
        <f t="shared" si="5"/>
        <v>7</v>
      </c>
      <c r="L22" s="140" t="s">
        <v>50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9.5" customHeight="1" x14ac:dyDescent="0.25">
      <c r="A23" s="74">
        <v>17</v>
      </c>
      <c r="B23" s="120" t="str">
        <f>DATOS!C24</f>
        <v>GUDC100402MGTVZTA9</v>
      </c>
      <c r="C23" s="121">
        <f>DATOS!D24</f>
        <v>0</v>
      </c>
      <c r="D23" s="133"/>
      <c r="E23" s="134"/>
      <c r="F23" s="113" t="str">
        <f t="shared" si="0"/>
        <v>M</v>
      </c>
      <c r="G23" s="113" t="str">
        <f t="shared" si="1"/>
        <v>02</v>
      </c>
      <c r="H23" s="113" t="str">
        <f t="shared" si="2"/>
        <v>04</v>
      </c>
      <c r="I23" s="113">
        <f t="shared" si="3"/>
        <v>2010</v>
      </c>
      <c r="J23" s="114">
        <f t="shared" si="4"/>
        <v>40270</v>
      </c>
      <c r="K23" s="115">
        <f t="shared" si="5"/>
        <v>8</v>
      </c>
      <c r="L23" s="140" t="s">
        <v>50</v>
      </c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9.5" customHeight="1" x14ac:dyDescent="0.25">
      <c r="A24" s="74">
        <v>18</v>
      </c>
      <c r="B24" s="120" t="str">
        <f>DATOS!C25</f>
        <v>HEMI100531HGTRNSA9</v>
      </c>
      <c r="C24" s="121">
        <f>DATOS!D25</f>
        <v>0</v>
      </c>
      <c r="D24" s="133"/>
      <c r="E24" s="134"/>
      <c r="F24" s="113" t="str">
        <f t="shared" si="0"/>
        <v>H</v>
      </c>
      <c r="G24" s="113" t="str">
        <f t="shared" si="1"/>
        <v>31</v>
      </c>
      <c r="H24" s="113" t="str">
        <f t="shared" si="2"/>
        <v>05</v>
      </c>
      <c r="I24" s="113">
        <f t="shared" si="3"/>
        <v>2010</v>
      </c>
      <c r="J24" s="114">
        <f t="shared" si="4"/>
        <v>40329</v>
      </c>
      <c r="K24" s="115">
        <f t="shared" si="5"/>
        <v>8</v>
      </c>
      <c r="L24" s="140" t="s">
        <v>50</v>
      </c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9.5" customHeight="1" x14ac:dyDescent="0.25">
      <c r="A25" s="74">
        <v>19</v>
      </c>
      <c r="B25" s="120" t="str">
        <f>DATOS!C26</f>
        <v>LUGT101205MGTNVNA6</v>
      </c>
      <c r="C25" s="121">
        <f>DATOS!D26</f>
        <v>0</v>
      </c>
      <c r="D25" s="136"/>
      <c r="E25" s="137"/>
      <c r="F25" s="113" t="str">
        <f t="shared" si="0"/>
        <v>M</v>
      </c>
      <c r="G25" s="113" t="str">
        <f t="shared" si="1"/>
        <v>05</v>
      </c>
      <c r="H25" s="113" t="str">
        <f t="shared" si="2"/>
        <v>12</v>
      </c>
      <c r="I25" s="113">
        <f t="shared" si="3"/>
        <v>2010</v>
      </c>
      <c r="J25" s="114">
        <f t="shared" si="4"/>
        <v>40517</v>
      </c>
      <c r="K25" s="115">
        <f t="shared" si="5"/>
        <v>7</v>
      </c>
      <c r="L25" s="140" t="s">
        <v>50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9.5" customHeight="1" x14ac:dyDescent="0.25">
      <c r="A26" s="74">
        <v>20</v>
      </c>
      <c r="B26" s="120" t="str">
        <f>DATOS!C27</f>
        <v>MAGA101211MGTCVRA1</v>
      </c>
      <c r="C26" s="121">
        <f>DATOS!D27</f>
        <v>0</v>
      </c>
      <c r="D26" s="133"/>
      <c r="E26" s="134"/>
      <c r="F26" s="113" t="str">
        <f t="shared" si="0"/>
        <v>M</v>
      </c>
      <c r="G26" s="113" t="str">
        <f t="shared" si="1"/>
        <v>11</v>
      </c>
      <c r="H26" s="113" t="str">
        <f t="shared" si="2"/>
        <v>12</v>
      </c>
      <c r="I26" s="113">
        <f t="shared" si="3"/>
        <v>2010</v>
      </c>
      <c r="J26" s="114">
        <f t="shared" si="4"/>
        <v>40523</v>
      </c>
      <c r="K26" s="115">
        <f t="shared" si="5"/>
        <v>7</v>
      </c>
      <c r="L26" s="140" t="s">
        <v>50</v>
      </c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9.5" customHeight="1" x14ac:dyDescent="0.25">
      <c r="A27" s="74">
        <v>21</v>
      </c>
      <c r="B27" s="120" t="str">
        <f>DATOS!C28</f>
        <v>MAGV100102MGTRVLA6</v>
      </c>
      <c r="C27" s="121">
        <f>DATOS!D28</f>
        <v>0</v>
      </c>
      <c r="D27" s="133"/>
      <c r="E27" s="134"/>
      <c r="F27" s="113" t="str">
        <f t="shared" si="0"/>
        <v>M</v>
      </c>
      <c r="G27" s="113" t="str">
        <f t="shared" si="1"/>
        <v>02</v>
      </c>
      <c r="H27" s="113" t="str">
        <f t="shared" si="2"/>
        <v>01</v>
      </c>
      <c r="I27" s="113">
        <f t="shared" si="3"/>
        <v>2010</v>
      </c>
      <c r="J27" s="114">
        <f t="shared" si="4"/>
        <v>40180</v>
      </c>
      <c r="K27" s="115">
        <f t="shared" si="5"/>
        <v>8</v>
      </c>
      <c r="L27" s="140" t="s">
        <v>50</v>
      </c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9.5" customHeight="1" x14ac:dyDescent="0.25">
      <c r="A28" s="74">
        <v>22</v>
      </c>
      <c r="B28" s="120" t="str">
        <f>DATOS!C29</f>
        <v>MEDF100728MGTNZTA3</v>
      </c>
      <c r="C28" s="121">
        <f>DATOS!D29</f>
        <v>0</v>
      </c>
      <c r="D28" s="133"/>
      <c r="E28" s="134"/>
      <c r="F28" s="113" t="str">
        <f t="shared" si="0"/>
        <v>M</v>
      </c>
      <c r="G28" s="113" t="str">
        <f t="shared" si="1"/>
        <v>28</v>
      </c>
      <c r="H28" s="113" t="str">
        <f t="shared" si="2"/>
        <v>07</v>
      </c>
      <c r="I28" s="113">
        <f t="shared" si="3"/>
        <v>2010</v>
      </c>
      <c r="J28" s="114">
        <f t="shared" si="4"/>
        <v>40387</v>
      </c>
      <c r="K28" s="115">
        <f t="shared" si="5"/>
        <v>8</v>
      </c>
      <c r="L28" s="140" t="s">
        <v>50</v>
      </c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9.5" customHeight="1" x14ac:dyDescent="0.25">
      <c r="A29" s="74">
        <v>23</v>
      </c>
      <c r="B29" s="120" t="str">
        <f>DATOS!C30</f>
        <v>MIAP101205MGTLRLA7</v>
      </c>
      <c r="C29" s="121">
        <f>DATOS!D30</f>
        <v>0</v>
      </c>
      <c r="D29" s="133"/>
      <c r="E29" s="134"/>
      <c r="F29" s="113" t="str">
        <f t="shared" si="0"/>
        <v>M</v>
      </c>
      <c r="G29" s="113" t="str">
        <f t="shared" si="1"/>
        <v>05</v>
      </c>
      <c r="H29" s="113" t="str">
        <f t="shared" si="2"/>
        <v>12</v>
      </c>
      <c r="I29" s="113">
        <f t="shared" si="3"/>
        <v>2010</v>
      </c>
      <c r="J29" s="114">
        <f t="shared" si="4"/>
        <v>40517</v>
      </c>
      <c r="K29" s="115">
        <f t="shared" si="5"/>
        <v>7</v>
      </c>
      <c r="L29" s="140" t="s">
        <v>50</v>
      </c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9.5" customHeight="1" x14ac:dyDescent="0.25">
      <c r="A30" s="74">
        <v>24</v>
      </c>
      <c r="B30" s="120" t="str">
        <f>DATOS!C31</f>
        <v>MOCM100713HGTNHRA4</v>
      </c>
      <c r="C30" s="121">
        <f>DATOS!D31</f>
        <v>0</v>
      </c>
      <c r="D30" s="138"/>
      <c r="E30" s="138"/>
      <c r="F30" s="113" t="str">
        <f t="shared" si="0"/>
        <v>H</v>
      </c>
      <c r="G30" s="113" t="str">
        <f t="shared" si="1"/>
        <v>13</v>
      </c>
      <c r="H30" s="113" t="str">
        <f t="shared" si="2"/>
        <v>07</v>
      </c>
      <c r="I30" s="113">
        <f t="shared" si="3"/>
        <v>2010</v>
      </c>
      <c r="J30" s="114">
        <f t="shared" si="4"/>
        <v>40372</v>
      </c>
      <c r="K30" s="115">
        <f t="shared" si="5"/>
        <v>8</v>
      </c>
      <c r="L30" s="140" t="s">
        <v>50</v>
      </c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9.5" customHeight="1" x14ac:dyDescent="0.25">
      <c r="A31" s="74">
        <v>25</v>
      </c>
      <c r="B31" s="120" t="str">
        <f>DATOS!C32</f>
        <v>OEDC100413HGTRZHA6</v>
      </c>
      <c r="C31" s="121">
        <f>DATOS!D32</f>
        <v>0</v>
      </c>
      <c r="D31" s="138"/>
      <c r="E31" s="138"/>
      <c r="F31" s="113" t="str">
        <f t="shared" si="0"/>
        <v>H</v>
      </c>
      <c r="G31" s="113" t="str">
        <f t="shared" si="1"/>
        <v>13</v>
      </c>
      <c r="H31" s="113" t="str">
        <f t="shared" si="2"/>
        <v>04</v>
      </c>
      <c r="I31" s="113">
        <f t="shared" si="3"/>
        <v>2010</v>
      </c>
      <c r="J31" s="114">
        <f t="shared" si="4"/>
        <v>40281</v>
      </c>
      <c r="K31" s="115">
        <f t="shared" si="5"/>
        <v>8</v>
      </c>
      <c r="L31" s="140" t="s">
        <v>50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9.5" customHeight="1" x14ac:dyDescent="0.25">
      <c r="A32" s="74">
        <v>26</v>
      </c>
      <c r="B32" s="120" t="str">
        <f>DATOS!C33</f>
        <v>PEDE100921MGTNZSA0</v>
      </c>
      <c r="C32" s="121">
        <f>DATOS!D33</f>
        <v>0</v>
      </c>
      <c r="D32" s="138"/>
      <c r="E32" s="138"/>
      <c r="F32" s="113" t="str">
        <f t="shared" si="0"/>
        <v>M</v>
      </c>
      <c r="G32" s="113" t="str">
        <f t="shared" si="1"/>
        <v>21</v>
      </c>
      <c r="H32" s="113" t="str">
        <f t="shared" si="2"/>
        <v>09</v>
      </c>
      <c r="I32" s="113">
        <f t="shared" si="3"/>
        <v>2010</v>
      </c>
      <c r="J32" s="114">
        <f t="shared" si="4"/>
        <v>40442</v>
      </c>
      <c r="K32" s="115">
        <f t="shared" si="5"/>
        <v>7</v>
      </c>
      <c r="L32" s="140" t="s">
        <v>50</v>
      </c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9.5" customHeight="1" x14ac:dyDescent="0.25">
      <c r="A33" s="74">
        <v>27</v>
      </c>
      <c r="B33" s="120" t="str">
        <f>DATOS!C34</f>
        <v>PEGJ100413HGTNVNA8</v>
      </c>
      <c r="C33" s="121">
        <f>DATOS!D34</f>
        <v>0</v>
      </c>
      <c r="D33" s="138"/>
      <c r="E33" s="138"/>
      <c r="F33" s="113" t="str">
        <f t="shared" si="0"/>
        <v>H</v>
      </c>
      <c r="G33" s="113" t="str">
        <f t="shared" si="1"/>
        <v>13</v>
      </c>
      <c r="H33" s="113" t="str">
        <f t="shared" si="2"/>
        <v>04</v>
      </c>
      <c r="I33" s="113">
        <f t="shared" si="3"/>
        <v>2010</v>
      </c>
      <c r="J33" s="114">
        <f t="shared" si="4"/>
        <v>40281</v>
      </c>
      <c r="K33" s="115">
        <f t="shared" si="5"/>
        <v>8</v>
      </c>
      <c r="L33" s="140" t="s">
        <v>50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9.5" customHeight="1" x14ac:dyDescent="0.25">
      <c r="A34" s="74">
        <v>28</v>
      </c>
      <c r="B34" s="120" t="str">
        <f>DATOS!C35</f>
        <v>PEVC100509MGTNZMA9</v>
      </c>
      <c r="C34" s="121">
        <f>DATOS!D35</f>
        <v>0</v>
      </c>
      <c r="D34" s="138"/>
      <c r="E34" s="138"/>
      <c r="F34" s="113" t="str">
        <f t="shared" si="0"/>
        <v>M</v>
      </c>
      <c r="G34" s="113" t="str">
        <f t="shared" si="1"/>
        <v>09</v>
      </c>
      <c r="H34" s="113" t="str">
        <f t="shared" si="2"/>
        <v>05</v>
      </c>
      <c r="I34" s="113">
        <f t="shared" si="3"/>
        <v>2010</v>
      </c>
      <c r="J34" s="114">
        <f t="shared" si="4"/>
        <v>40307</v>
      </c>
      <c r="K34" s="115">
        <f t="shared" si="5"/>
        <v>8</v>
      </c>
      <c r="L34" s="140" t="s">
        <v>50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9.5" customHeight="1" x14ac:dyDescent="0.25">
      <c r="A35" s="74">
        <v>29</v>
      </c>
      <c r="B35" s="120" t="str">
        <f>DATOS!C36</f>
        <v>ROMA100108HGTDNLA4</v>
      </c>
      <c r="C35" s="121">
        <f>DATOS!D36</f>
        <v>0</v>
      </c>
      <c r="D35" s="138"/>
      <c r="E35" s="138"/>
      <c r="F35" s="113" t="str">
        <f t="shared" si="0"/>
        <v>H</v>
      </c>
      <c r="G35" s="113" t="str">
        <f t="shared" si="1"/>
        <v>08</v>
      </c>
      <c r="H35" s="113" t="str">
        <f t="shared" si="2"/>
        <v>01</v>
      </c>
      <c r="I35" s="113">
        <f t="shared" si="3"/>
        <v>2010</v>
      </c>
      <c r="J35" s="114">
        <f t="shared" si="4"/>
        <v>40186</v>
      </c>
      <c r="K35" s="115">
        <f t="shared" si="5"/>
        <v>8</v>
      </c>
      <c r="L35" s="140" t="s">
        <v>50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9.5" customHeight="1" x14ac:dyDescent="0.25">
      <c r="A36" s="74">
        <v>30</v>
      </c>
      <c r="B36" s="120" t="str">
        <f>DATOS!C37</f>
        <v>SEAA101111HGTRLXA0</v>
      </c>
      <c r="C36" s="121">
        <f>DATOS!D37</f>
        <v>0</v>
      </c>
      <c r="D36" s="138"/>
      <c r="E36" s="138"/>
      <c r="F36" s="113" t="str">
        <f t="shared" si="0"/>
        <v>H</v>
      </c>
      <c r="G36" s="113" t="str">
        <f t="shared" si="1"/>
        <v>11</v>
      </c>
      <c r="H36" s="113" t="str">
        <f t="shared" si="2"/>
        <v>11</v>
      </c>
      <c r="I36" s="113">
        <f t="shared" si="3"/>
        <v>2010</v>
      </c>
      <c r="J36" s="114">
        <f t="shared" si="4"/>
        <v>40493</v>
      </c>
      <c r="K36" s="115">
        <f t="shared" si="5"/>
        <v>7</v>
      </c>
      <c r="L36" s="140" t="s">
        <v>50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9.5" customHeight="1" x14ac:dyDescent="0.25">
      <c r="A37" s="74">
        <v>31</v>
      </c>
      <c r="B37" s="120" t="str">
        <f>DATOS!C38</f>
        <v>SOMS100617HGTLLNA6</v>
      </c>
      <c r="C37" s="121">
        <f>DATOS!D38</f>
        <v>0</v>
      </c>
      <c r="D37" s="138"/>
      <c r="E37" s="138"/>
      <c r="F37" s="113" t="str">
        <f t="shared" si="0"/>
        <v>H</v>
      </c>
      <c r="G37" s="113" t="str">
        <f t="shared" si="1"/>
        <v>17</v>
      </c>
      <c r="H37" s="113" t="str">
        <f t="shared" si="2"/>
        <v>06</v>
      </c>
      <c r="I37" s="113">
        <f t="shared" si="3"/>
        <v>2010</v>
      </c>
      <c r="J37" s="114">
        <f t="shared" si="4"/>
        <v>40346</v>
      </c>
      <c r="K37" s="115">
        <f t="shared" si="5"/>
        <v>8</v>
      </c>
      <c r="L37" s="140" t="s">
        <v>50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9.5" customHeight="1" x14ac:dyDescent="0.25">
      <c r="A38" s="74">
        <v>32</v>
      </c>
      <c r="B38" s="120" t="str">
        <f>DATOS!C39</f>
        <v>VAAD100508HGTZLGA8</v>
      </c>
      <c r="C38" s="121">
        <f>DATOS!D39</f>
        <v>0</v>
      </c>
      <c r="D38" s="138"/>
      <c r="E38" s="138"/>
      <c r="F38" s="113" t="str">
        <f t="shared" si="0"/>
        <v>H</v>
      </c>
      <c r="G38" s="113" t="str">
        <f t="shared" si="1"/>
        <v>08</v>
      </c>
      <c r="H38" s="113" t="str">
        <f t="shared" si="2"/>
        <v>05</v>
      </c>
      <c r="I38" s="113">
        <f t="shared" si="3"/>
        <v>2010</v>
      </c>
      <c r="J38" s="114">
        <f t="shared" si="4"/>
        <v>40306</v>
      </c>
      <c r="K38" s="115">
        <f t="shared" si="5"/>
        <v>8</v>
      </c>
      <c r="L38" s="140" t="s">
        <v>50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9.5" customHeight="1" x14ac:dyDescent="0.25">
      <c r="A39" s="74">
        <v>33</v>
      </c>
      <c r="B39" s="120" t="str">
        <f>DATOS!C40</f>
        <v>VAGF100121HGTZVRA9</v>
      </c>
      <c r="C39" s="121">
        <f>DATOS!D40</f>
        <v>0</v>
      </c>
      <c r="D39" s="138"/>
      <c r="E39" s="138"/>
      <c r="F39" s="113" t="str">
        <f t="shared" si="0"/>
        <v>H</v>
      </c>
      <c r="G39" s="113" t="str">
        <f t="shared" si="1"/>
        <v>21</v>
      </c>
      <c r="H39" s="113" t="str">
        <f t="shared" si="2"/>
        <v>01</v>
      </c>
      <c r="I39" s="113">
        <f t="shared" si="3"/>
        <v>2010</v>
      </c>
      <c r="J39" s="114">
        <f t="shared" si="4"/>
        <v>40199</v>
      </c>
      <c r="K39" s="115">
        <f t="shared" si="5"/>
        <v>8</v>
      </c>
      <c r="L39" s="140" t="s">
        <v>50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9.5" customHeight="1" x14ac:dyDescent="0.25">
      <c r="A40" s="74">
        <v>34</v>
      </c>
      <c r="B40" s="120" t="str">
        <f>DATOS!C41</f>
        <v>VAPM101215HGTZNRA1</v>
      </c>
      <c r="C40" s="121">
        <f>DATOS!D41</f>
        <v>0</v>
      </c>
      <c r="D40" s="138"/>
      <c r="E40" s="138"/>
      <c r="F40" s="113" t="str">
        <f t="shared" si="0"/>
        <v>H</v>
      </c>
      <c r="G40" s="113" t="str">
        <f t="shared" si="1"/>
        <v>15</v>
      </c>
      <c r="H40" s="113" t="str">
        <f t="shared" si="2"/>
        <v>12</v>
      </c>
      <c r="I40" s="113">
        <f t="shared" si="3"/>
        <v>2010</v>
      </c>
      <c r="J40" s="114">
        <f t="shared" si="4"/>
        <v>40527</v>
      </c>
      <c r="K40" s="115">
        <f t="shared" si="5"/>
        <v>7</v>
      </c>
      <c r="L40" s="140" t="s">
        <v>50</v>
      </c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9.5" customHeight="1" x14ac:dyDescent="0.25">
      <c r="A41" s="74">
        <v>35</v>
      </c>
      <c r="B41" s="120" t="str">
        <f>DATOS!C42</f>
        <v>VIRP100622MGTLNLA4</v>
      </c>
      <c r="C41" s="121">
        <f>DATOS!D42</f>
        <v>0</v>
      </c>
      <c r="D41" s="138"/>
      <c r="E41" s="138"/>
      <c r="F41" s="113" t="str">
        <f t="shared" si="0"/>
        <v>M</v>
      </c>
      <c r="G41" s="113" t="str">
        <f t="shared" si="1"/>
        <v>22</v>
      </c>
      <c r="H41" s="113" t="str">
        <f t="shared" si="2"/>
        <v>06</v>
      </c>
      <c r="I41" s="113">
        <f t="shared" si="3"/>
        <v>2010</v>
      </c>
      <c r="J41" s="114">
        <f t="shared" si="4"/>
        <v>40351</v>
      </c>
      <c r="K41" s="115">
        <f t="shared" si="5"/>
        <v>8</v>
      </c>
      <c r="L41" s="140" t="s">
        <v>50</v>
      </c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9.5" customHeight="1" x14ac:dyDescent="0.25">
      <c r="A42" s="74">
        <v>36</v>
      </c>
      <c r="B42" s="120" t="str">
        <f>DATOS!C43</f>
        <v>VAAD100508HGTZLGA9</v>
      </c>
      <c r="C42" s="121">
        <f>DATOS!D43</f>
        <v>0</v>
      </c>
      <c r="D42" s="138"/>
      <c r="E42" s="138"/>
      <c r="F42" s="113" t="str">
        <f t="shared" si="0"/>
        <v>H</v>
      </c>
      <c r="G42" s="113" t="str">
        <f t="shared" si="1"/>
        <v>08</v>
      </c>
      <c r="H42" s="113" t="str">
        <f t="shared" si="2"/>
        <v>05</v>
      </c>
      <c r="I42" s="113">
        <f t="shared" si="3"/>
        <v>2010</v>
      </c>
      <c r="J42" s="114">
        <f t="shared" si="4"/>
        <v>40306</v>
      </c>
      <c r="K42" s="115">
        <f t="shared" si="5"/>
        <v>8</v>
      </c>
      <c r="L42" s="140" t="s">
        <v>50</v>
      </c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9.5" customHeight="1" x14ac:dyDescent="0.25">
      <c r="A43" s="74">
        <v>37</v>
      </c>
      <c r="B43" s="120" t="str">
        <f>DATOS!C44</f>
        <v>VAGF100121HGTZVRA10</v>
      </c>
      <c r="C43" s="121">
        <f>DATOS!D44</f>
        <v>0</v>
      </c>
      <c r="D43" s="138"/>
      <c r="E43" s="138"/>
      <c r="F43" s="113" t="str">
        <f t="shared" si="0"/>
        <v>H</v>
      </c>
      <c r="G43" s="113" t="str">
        <f t="shared" si="1"/>
        <v>21</v>
      </c>
      <c r="H43" s="113" t="str">
        <f t="shared" si="2"/>
        <v>01</v>
      </c>
      <c r="I43" s="113">
        <f t="shared" si="3"/>
        <v>2010</v>
      </c>
      <c r="J43" s="114">
        <f t="shared" si="4"/>
        <v>40199</v>
      </c>
      <c r="K43" s="115">
        <f t="shared" si="5"/>
        <v>8</v>
      </c>
      <c r="L43" s="140" t="s">
        <v>50</v>
      </c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9.5" customHeight="1" x14ac:dyDescent="0.25">
      <c r="A44" s="74">
        <v>38</v>
      </c>
      <c r="B44" s="120" t="str">
        <f>DATOS!C45</f>
        <v>VAPM101215HGTZNRA2</v>
      </c>
      <c r="C44" s="121">
        <f>DATOS!D45</f>
        <v>0</v>
      </c>
      <c r="D44" s="138"/>
      <c r="E44" s="138"/>
      <c r="F44" s="113" t="str">
        <f t="shared" si="0"/>
        <v>H</v>
      </c>
      <c r="G44" s="113" t="str">
        <f t="shared" si="1"/>
        <v>15</v>
      </c>
      <c r="H44" s="113" t="str">
        <f t="shared" si="2"/>
        <v>12</v>
      </c>
      <c r="I44" s="113">
        <f t="shared" si="3"/>
        <v>2010</v>
      </c>
      <c r="J44" s="114">
        <f t="shared" si="4"/>
        <v>40527</v>
      </c>
      <c r="K44" s="115">
        <f t="shared" si="5"/>
        <v>7</v>
      </c>
      <c r="L44" s="140" t="s">
        <v>50</v>
      </c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9.5" customHeight="1" x14ac:dyDescent="0.25">
      <c r="A45" s="74">
        <v>39</v>
      </c>
      <c r="B45" s="120" t="str">
        <f>DATOS!C46</f>
        <v>VIRP100622MGTLNLA5</v>
      </c>
      <c r="C45" s="121">
        <f>DATOS!D46</f>
        <v>0</v>
      </c>
      <c r="D45" s="138"/>
      <c r="E45" s="138"/>
      <c r="F45" s="113" t="str">
        <f t="shared" si="0"/>
        <v>M</v>
      </c>
      <c r="G45" s="113" t="str">
        <f t="shared" si="1"/>
        <v>22</v>
      </c>
      <c r="H45" s="113" t="str">
        <f t="shared" si="2"/>
        <v>06</v>
      </c>
      <c r="I45" s="113">
        <f t="shared" si="3"/>
        <v>2010</v>
      </c>
      <c r="J45" s="114">
        <f t="shared" si="4"/>
        <v>40351</v>
      </c>
      <c r="K45" s="115">
        <f t="shared" si="5"/>
        <v>8</v>
      </c>
      <c r="L45" s="140" t="s">
        <v>50</v>
      </c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" customHeight="1" x14ac:dyDescent="0.25">
      <c r="A46" s="74">
        <v>40</v>
      </c>
      <c r="B46" s="120" t="str">
        <f>DATOS!C47</f>
        <v>VAAD100508HGTZLGA10</v>
      </c>
      <c r="C46" s="121">
        <f>DATOS!D47</f>
        <v>0</v>
      </c>
      <c r="D46" s="113"/>
      <c r="E46" s="113"/>
      <c r="F46" s="113" t="str">
        <f>MID(B46,11,1)</f>
        <v>H</v>
      </c>
      <c r="G46" s="113" t="str">
        <f t="shared" si="1"/>
        <v>08</v>
      </c>
      <c r="H46" s="113" t="str">
        <f t="shared" si="2"/>
        <v>05</v>
      </c>
      <c r="I46" s="113">
        <f t="shared" si="3"/>
        <v>2010</v>
      </c>
      <c r="J46" s="114">
        <f t="shared" si="4"/>
        <v>40306</v>
      </c>
      <c r="K46" s="115">
        <f t="shared" si="5"/>
        <v>8</v>
      </c>
      <c r="L46" s="140" t="s">
        <v>50</v>
      </c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5">
      <c r="A47" s="26"/>
      <c r="B47" s="10"/>
      <c r="C47" s="10"/>
      <c r="D47" s="26"/>
      <c r="E47" s="26"/>
      <c r="F47" s="27"/>
      <c r="G47" s="116"/>
      <c r="H47" s="116"/>
      <c r="I47" s="116"/>
      <c r="J47" s="117" t="s">
        <v>55</v>
      </c>
      <c r="K47" s="116">
        <f>COUNTIF(F7:F46, "M")</f>
        <v>17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26"/>
      <c r="B48" s="10"/>
      <c r="C48" s="10"/>
      <c r="D48" s="26"/>
      <c r="E48" s="26"/>
      <c r="F48" s="29"/>
      <c r="G48" s="116"/>
      <c r="H48" s="116"/>
      <c r="I48" s="116"/>
      <c r="J48" s="117" t="s">
        <v>53</v>
      </c>
      <c r="K48" s="118">
        <f>COUNTIF(F7:F46,"H")</f>
        <v>23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x14ac:dyDescent="0.25">
      <c r="A49" s="26"/>
      <c r="B49" s="30"/>
      <c r="C49" s="49"/>
      <c r="D49" s="26"/>
      <c r="E49" s="26"/>
      <c r="F49" s="29"/>
      <c r="G49" s="116"/>
      <c r="H49" s="116"/>
      <c r="I49" s="116"/>
      <c r="J49" s="117" t="s">
        <v>49</v>
      </c>
      <c r="K49" s="118">
        <f>SUM(K47:K48)</f>
        <v>40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x14ac:dyDescent="0.25">
      <c r="A50" s="26"/>
      <c r="B50" s="49"/>
      <c r="C50" s="10"/>
      <c r="D50" s="26"/>
      <c r="E50" s="26"/>
      <c r="F50" s="29"/>
      <c r="G50" s="28"/>
      <c r="H50" s="28"/>
      <c r="I50" s="28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x14ac:dyDescent="0.25">
      <c r="A51" s="26"/>
      <c r="B51" s="49"/>
      <c r="C51" s="50"/>
      <c r="D51" s="26"/>
      <c r="E51" s="26"/>
      <c r="F51" s="29"/>
      <c r="G51" s="28"/>
      <c r="H51" s="28"/>
      <c r="I51" s="28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26"/>
      <c r="B52" s="50" t="s">
        <v>57</v>
      </c>
      <c r="C52" s="26"/>
      <c r="D52" s="26"/>
      <c r="E52" s="26"/>
      <c r="F52" s="29"/>
      <c r="G52" s="28"/>
      <c r="H52" s="28"/>
      <c r="I52" s="28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x14ac:dyDescent="0.25">
      <c r="A53" s="10"/>
      <c r="B53" s="91"/>
      <c r="C53" s="10"/>
      <c r="D53" s="10"/>
      <c r="E53" s="10"/>
      <c r="F53" s="26"/>
      <c r="G53" s="26"/>
      <c r="H53" s="26"/>
      <c r="I53" s="26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x14ac:dyDescent="0.25">
      <c r="A54" s="10"/>
      <c r="B54" s="91" t="s">
        <v>141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x14ac:dyDescent="0.25">
      <c r="A55" s="10"/>
      <c r="B55" s="91" t="s">
        <v>140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x14ac:dyDescent="0.25">
      <c r="A56" s="10"/>
      <c r="B56" s="18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x14ac:dyDescent="0.25">
      <c r="A57" s="10"/>
      <c r="B57" s="18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x14ac:dyDescent="0.25">
      <c r="A58" s="10"/>
      <c r="B58" s="18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x14ac:dyDescent="0.25">
      <c r="A59" s="10"/>
      <c r="B59" s="18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x14ac:dyDescent="0.25">
      <c r="A60" s="10"/>
      <c r="B60" s="18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x14ac:dyDescent="0.25">
      <c r="A61" s="10"/>
      <c r="B61" s="18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x14ac:dyDescent="0.25">
      <c r="A62" s="10"/>
      <c r="B62" s="18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x14ac:dyDescent="0.25">
      <c r="A63" s="10"/>
      <c r="B63" s="18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</sheetData>
  <sheetProtection formatCells="0" formatColumns="0" formatRows="0" insertColumns="0" insertRows="0" insertHyperlinks="0" deleteColumns="0" deleteRows="0" sort="0" autoFilter="0" pivotTables="0"/>
  <autoFilter ref="A6:K49"/>
  <conditionalFormatting sqref="F4:F1048576 F1:F2">
    <cfRule type="cellIs" dxfId="28" priority="1" operator="equal">
      <formula>"H"</formula>
    </cfRule>
    <cfRule type="cellIs" dxfId="27" priority="2" operator="equal">
      <formula>"M"</formula>
    </cfRule>
  </conditionalFormatting>
  <dataValidations count="1">
    <dataValidation allowBlank="1" showInputMessage="1" showErrorMessage="1" promptTitle="FECHA DE CÁLCULO" prompt="ESCRIBIR LA FECHA HASTA LA QUE SE DESEA CALCULAR EDAD._x000a_MES/DÍA/AÑO" sqref="J5"/>
  </dataValidations>
  <hyperlinks>
    <hyperlink ref="B54" r:id="rId1"/>
  </hyperlinks>
  <printOptions horizontalCentered="1" verticalCentered="1"/>
  <pageMargins left="0.27559055118110237" right="0.70866141732283472" top="0.31496062992125984" bottom="0.19685039370078741" header="0.31496062992125984" footer="0.19685039370078741"/>
  <pageSetup scale="69" fitToWidth="0" orientation="portrait" r:id="rId2"/>
  <colBreaks count="1" manualBreakCount="1">
    <brk id="12" max="1048575" man="1"/>
  </col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Button 1">
              <controlPr defaultSize="0" print="0" autoFill="0" autoPict="0" macro="[0]!_xludf.Hide">
                <anchor moveWithCells="1" sizeWithCells="1">
                  <from>
                    <xdr:col>15</xdr:col>
                    <xdr:colOff>352425</xdr:colOff>
                    <xdr:row>0</xdr:row>
                    <xdr:rowOff>76200</xdr:rowOff>
                  </from>
                  <to>
                    <xdr:col>19</xdr:col>
                    <xdr:colOff>180975</xdr:colOff>
                    <xdr:row>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Button 2">
              <controlPr defaultSize="0" print="0" autoFill="0" autoPict="0" macro="[0]!_xludf.Unhide">
                <anchor moveWithCells="1" sizeWithCells="1">
                  <from>
                    <xdr:col>13</xdr:col>
                    <xdr:colOff>38100</xdr:colOff>
                    <xdr:row>0</xdr:row>
                    <xdr:rowOff>66675</xdr:rowOff>
                  </from>
                  <to>
                    <xdr:col>15</xdr:col>
                    <xdr:colOff>314325</xdr:colOff>
                    <xdr:row>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Button 3">
              <controlPr defaultSize="0" print="0" autoFill="0" autoPict="0" macro="[0]!VistaPreviaImpresion" altText="IMPRIMIR">
                <anchor moveWithCells="1" sizeWithCells="1">
                  <from>
                    <xdr:col>19</xdr:col>
                    <xdr:colOff>247650</xdr:colOff>
                    <xdr:row>0</xdr:row>
                    <xdr:rowOff>66675</xdr:rowOff>
                  </from>
                  <to>
                    <xdr:col>23</xdr:col>
                    <xdr:colOff>57150</xdr:colOff>
                    <xdr:row>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pageSetUpPr fitToPage="1"/>
  </sheetPr>
  <dimension ref="A1:W58"/>
  <sheetViews>
    <sheetView zoomScale="85" zoomScaleNormal="85" zoomScalePageLayoutView="85" workbookViewId="0">
      <selection activeCell="Y5" sqref="Y5"/>
    </sheetView>
  </sheetViews>
  <sheetFormatPr baseColWidth="10" defaultRowHeight="15" x14ac:dyDescent="0.25"/>
  <cols>
    <col min="1" max="1" width="3" style="1" customWidth="1"/>
    <col min="2" max="2" width="23.28515625" style="4" customWidth="1"/>
    <col min="3" max="3" width="28.7109375" style="1" customWidth="1"/>
    <col min="4" max="10" width="4.85546875" style="1" customWidth="1"/>
    <col min="11" max="13" width="4.7109375" style="1" customWidth="1"/>
    <col min="14" max="14" width="5.42578125" style="1" customWidth="1"/>
    <col min="15" max="15" width="4.5703125" style="1" customWidth="1"/>
    <col min="16" max="19" width="4.28515625" style="16" customWidth="1"/>
    <col min="20" max="20" width="7.140625" style="1" customWidth="1"/>
    <col min="21" max="16384" width="11.42578125" style="1"/>
  </cols>
  <sheetData>
    <row r="1" spans="1:23" ht="23.25" x14ac:dyDescent="0.25">
      <c r="A1" s="172" t="s">
        <v>105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0"/>
      <c r="W1" s="10"/>
    </row>
    <row r="2" spans="1:23" ht="16.5" customHeight="1" x14ac:dyDescent="0.3">
      <c r="A2" s="17"/>
      <c r="B2" s="44" t="s">
        <v>14</v>
      </c>
      <c r="C2" s="177">
        <f>DATOS!D3</f>
        <v>0</v>
      </c>
      <c r="D2" s="177"/>
      <c r="E2" s="177"/>
      <c r="F2" s="177"/>
      <c r="G2" s="45" t="str">
        <f>DATOS!C2</f>
        <v xml:space="preserve">TERCER   GRADO </v>
      </c>
      <c r="H2" s="45"/>
      <c r="I2" s="10"/>
      <c r="J2" s="10"/>
      <c r="N2" s="10"/>
      <c r="O2" s="10"/>
      <c r="P2" s="35"/>
      <c r="Q2" s="41" t="s">
        <v>16</v>
      </c>
      <c r="R2" s="41"/>
      <c r="S2" s="41"/>
      <c r="T2" s="10"/>
      <c r="U2" s="48">
        <f>DATOS!D4</f>
        <v>0</v>
      </c>
      <c r="V2" s="10"/>
      <c r="W2" s="10"/>
    </row>
    <row r="3" spans="1:23" ht="15" customHeight="1" x14ac:dyDescent="0.25">
      <c r="A3" s="17"/>
      <c r="B3" s="18"/>
      <c r="C3" s="173" t="s">
        <v>106</v>
      </c>
      <c r="D3" s="173"/>
      <c r="E3" s="173"/>
      <c r="F3" s="173"/>
      <c r="G3" s="20"/>
      <c r="H3" s="20"/>
      <c r="I3" s="20"/>
      <c r="J3" s="20"/>
      <c r="K3" s="32"/>
      <c r="L3" s="32"/>
      <c r="M3" s="32"/>
      <c r="N3" s="10"/>
      <c r="O3" s="10"/>
      <c r="P3" s="37" t="s">
        <v>9</v>
      </c>
      <c r="Q3" s="36"/>
      <c r="R3" s="37"/>
      <c r="S3" s="37"/>
      <c r="T3" s="10"/>
      <c r="U3" s="10"/>
      <c r="V3" s="10"/>
      <c r="W3" s="10"/>
    </row>
    <row r="4" spans="1:23" ht="18" customHeight="1" x14ac:dyDescent="0.25">
      <c r="A4" s="21"/>
      <c r="B4" s="108" t="s">
        <v>122</v>
      </c>
      <c r="C4" s="100">
        <v>40</v>
      </c>
      <c r="D4" s="46"/>
      <c r="E4" s="46"/>
      <c r="F4" s="47"/>
      <c r="G4" s="10"/>
      <c r="H4" s="10"/>
      <c r="I4" s="10"/>
      <c r="J4" s="10"/>
      <c r="L4" s="99"/>
      <c r="N4" s="99" t="s">
        <v>121</v>
      </c>
      <c r="O4" s="82">
        <v>20</v>
      </c>
      <c r="P4" s="82">
        <v>20</v>
      </c>
      <c r="Q4" s="82">
        <v>20</v>
      </c>
      <c r="R4" s="82">
        <v>20</v>
      </c>
      <c r="S4" s="51"/>
      <c r="T4" s="10"/>
      <c r="U4" s="10"/>
      <c r="V4" s="10"/>
      <c r="W4" s="10"/>
    </row>
    <row r="5" spans="1:23" s="13" customFormat="1" ht="80.25" customHeight="1" x14ac:dyDescent="0.25">
      <c r="A5" s="12" t="s">
        <v>0</v>
      </c>
      <c r="B5" s="14" t="s">
        <v>2</v>
      </c>
      <c r="C5" s="15" t="s">
        <v>1</v>
      </c>
      <c r="D5" s="158" t="s">
        <v>3</v>
      </c>
      <c r="E5" s="158" t="s">
        <v>4</v>
      </c>
      <c r="F5" s="158" t="s">
        <v>143</v>
      </c>
      <c r="G5" s="158" t="s">
        <v>144</v>
      </c>
      <c r="H5" s="158" t="s">
        <v>145</v>
      </c>
      <c r="I5" s="158" t="s">
        <v>5</v>
      </c>
      <c r="J5" s="158" t="s">
        <v>146</v>
      </c>
      <c r="K5" s="158" t="s">
        <v>112</v>
      </c>
      <c r="L5" s="158" t="s">
        <v>147</v>
      </c>
      <c r="M5" s="158" t="s">
        <v>148</v>
      </c>
      <c r="N5" s="102" t="s">
        <v>6</v>
      </c>
      <c r="O5" s="110" t="s">
        <v>130</v>
      </c>
      <c r="P5" s="22" t="s">
        <v>7</v>
      </c>
      <c r="Q5" s="22" t="s">
        <v>8</v>
      </c>
      <c r="R5" s="22" t="s">
        <v>22</v>
      </c>
      <c r="S5" s="22" t="s">
        <v>131</v>
      </c>
      <c r="T5" s="39" t="s">
        <v>10</v>
      </c>
      <c r="U5" s="23"/>
      <c r="V5" s="23"/>
      <c r="W5" s="23"/>
    </row>
    <row r="6" spans="1:23" ht="19.5" customHeight="1" x14ac:dyDescent="0.25">
      <c r="A6" s="24">
        <v>1</v>
      </c>
      <c r="B6" s="143" t="str">
        <f>DATOS!C8</f>
        <v>AEGP100111HGTRTDA5</v>
      </c>
      <c r="C6" s="144" t="str">
        <f>DATOS!D8</f>
        <v>LUIS GILBERTO</v>
      </c>
      <c r="D6" s="145">
        <v>6</v>
      </c>
      <c r="E6" s="145">
        <v>7</v>
      </c>
      <c r="F6" s="146">
        <v>8</v>
      </c>
      <c r="G6" s="146">
        <v>8</v>
      </c>
      <c r="H6" s="146">
        <v>8</v>
      </c>
      <c r="I6" s="146">
        <v>9</v>
      </c>
      <c r="J6" s="146">
        <v>7</v>
      </c>
      <c r="K6" s="145" t="s">
        <v>109</v>
      </c>
      <c r="L6" s="145" t="s">
        <v>110</v>
      </c>
      <c r="M6" s="145" t="s">
        <v>109</v>
      </c>
      <c r="N6" s="159">
        <f>AVERAGE(D6:J6)</f>
        <v>7.5714285714285712</v>
      </c>
      <c r="O6" s="151">
        <v>2</v>
      </c>
      <c r="P6" s="151"/>
      <c r="Q6" s="151"/>
      <c r="R6" s="151"/>
      <c r="S6" s="141">
        <f>SUM(O6:R6)</f>
        <v>2</v>
      </c>
      <c r="T6" s="142">
        <f>1-(SUM(O6+P6+Q6+R6)/(SUM($O$4+$P$4+$Q$4+$R$4)))</f>
        <v>0.97499999999999998</v>
      </c>
      <c r="U6" s="10"/>
      <c r="V6" s="10"/>
      <c r="W6" s="10"/>
    </row>
    <row r="7" spans="1:23" ht="19.5" customHeight="1" x14ac:dyDescent="0.25">
      <c r="A7" s="24">
        <v>2</v>
      </c>
      <c r="B7" s="143" t="str">
        <f>DATOS!C9</f>
        <v>AETS100614MGTRRNA2</v>
      </c>
      <c r="C7" s="144" t="str">
        <f>DATOS!D9</f>
        <v>MITZI CAMILA</v>
      </c>
      <c r="D7" s="145">
        <v>8</v>
      </c>
      <c r="E7" s="145">
        <v>8</v>
      </c>
      <c r="F7" s="146">
        <v>7</v>
      </c>
      <c r="G7" s="146">
        <v>7</v>
      </c>
      <c r="H7" s="146">
        <v>7</v>
      </c>
      <c r="I7" s="146">
        <v>7</v>
      </c>
      <c r="J7" s="146">
        <v>7</v>
      </c>
      <c r="K7" s="145"/>
      <c r="L7" s="145"/>
      <c r="M7" s="145" t="s">
        <v>111</v>
      </c>
      <c r="N7" s="159">
        <f t="shared" ref="N7:N45" si="0">AVERAGE(D7:J7)</f>
        <v>7.2857142857142856</v>
      </c>
      <c r="O7" s="151"/>
      <c r="P7" s="151">
        <v>3</v>
      </c>
      <c r="Q7" s="151"/>
      <c r="R7" s="151"/>
      <c r="S7" s="141">
        <f t="shared" ref="S7:S45" si="1">SUM(O7:R7)</f>
        <v>3</v>
      </c>
      <c r="T7" s="142">
        <f t="shared" ref="T7:T45" si="2">1-(SUM(O7+P7+Q7+R7)/(SUM($O$4+$P$4+$Q$4+$R$4)))</f>
        <v>0.96250000000000002</v>
      </c>
      <c r="U7" s="10"/>
      <c r="V7" s="10"/>
      <c r="W7" s="10"/>
    </row>
    <row r="8" spans="1:23" ht="19.5" customHeight="1" x14ac:dyDescent="0.25">
      <c r="A8" s="24">
        <v>3</v>
      </c>
      <c r="B8" s="143" t="str">
        <f>DATOS!C10</f>
        <v>CAVA100801MGTMLDA0</v>
      </c>
      <c r="C8" s="144" t="str">
        <f>DATOS!D10</f>
        <v>LESLIE</v>
      </c>
      <c r="D8" s="145">
        <v>9</v>
      </c>
      <c r="E8" s="145">
        <v>9</v>
      </c>
      <c r="F8" s="146">
        <v>9</v>
      </c>
      <c r="G8" s="146">
        <v>9</v>
      </c>
      <c r="H8" s="146">
        <v>9</v>
      </c>
      <c r="I8" s="146">
        <v>9</v>
      </c>
      <c r="J8" s="146">
        <v>9</v>
      </c>
      <c r="K8" s="145"/>
      <c r="L8" s="145"/>
      <c r="M8" s="145"/>
      <c r="N8" s="159">
        <f t="shared" si="0"/>
        <v>9</v>
      </c>
      <c r="O8" s="151"/>
      <c r="P8" s="151">
        <v>4</v>
      </c>
      <c r="Q8" s="151"/>
      <c r="R8" s="151"/>
      <c r="S8" s="141">
        <f t="shared" si="1"/>
        <v>4</v>
      </c>
      <c r="T8" s="142">
        <f t="shared" si="2"/>
        <v>0.95</v>
      </c>
      <c r="U8" s="10"/>
      <c r="V8" s="10"/>
      <c r="W8" s="10"/>
    </row>
    <row r="9" spans="1:23" ht="19.5" customHeight="1" x14ac:dyDescent="0.25">
      <c r="A9" s="24">
        <v>4</v>
      </c>
      <c r="B9" s="143" t="str">
        <f>DATOS!C11</f>
        <v>CUDG100804MGTRZBA6</v>
      </c>
      <c r="C9" s="144">
        <f>DATOS!D11</f>
        <v>0</v>
      </c>
      <c r="D9" s="147">
        <v>8</v>
      </c>
      <c r="E9" s="147">
        <v>8</v>
      </c>
      <c r="F9" s="146">
        <v>8</v>
      </c>
      <c r="G9" s="146">
        <v>8</v>
      </c>
      <c r="H9" s="146">
        <v>8</v>
      </c>
      <c r="I9" s="146">
        <v>8</v>
      </c>
      <c r="J9" s="146">
        <v>8</v>
      </c>
      <c r="K9" s="145"/>
      <c r="L9" s="145"/>
      <c r="M9" s="145"/>
      <c r="N9" s="159">
        <f t="shared" si="0"/>
        <v>8</v>
      </c>
      <c r="O9" s="151"/>
      <c r="P9" s="151"/>
      <c r="Q9" s="151">
        <v>4</v>
      </c>
      <c r="R9" s="151"/>
      <c r="S9" s="141">
        <f t="shared" si="1"/>
        <v>4</v>
      </c>
      <c r="T9" s="142">
        <f t="shared" si="2"/>
        <v>0.95</v>
      </c>
      <c r="U9" s="10"/>
      <c r="V9" s="10"/>
      <c r="W9" s="10"/>
    </row>
    <row r="10" spans="1:23" ht="19.5" customHeight="1" x14ac:dyDescent="0.25">
      <c r="A10" s="24">
        <v>5</v>
      </c>
      <c r="B10" s="143" t="str">
        <f>DATOS!C12</f>
        <v>DEGC101211HGTLRRA6</v>
      </c>
      <c r="C10" s="144">
        <f>DATOS!D12</f>
        <v>0</v>
      </c>
      <c r="D10" s="145">
        <v>7</v>
      </c>
      <c r="E10" s="145"/>
      <c r="F10" s="146"/>
      <c r="G10" s="146"/>
      <c r="H10" s="146"/>
      <c r="I10" s="146"/>
      <c r="J10" s="146"/>
      <c r="K10" s="145"/>
      <c r="L10" s="145"/>
      <c r="M10" s="145"/>
      <c r="N10" s="159">
        <f t="shared" si="0"/>
        <v>7</v>
      </c>
      <c r="O10" s="151"/>
      <c r="P10" s="151"/>
      <c r="Q10" s="151"/>
      <c r="R10" s="151">
        <v>4</v>
      </c>
      <c r="S10" s="141">
        <f t="shared" si="1"/>
        <v>4</v>
      </c>
      <c r="T10" s="142">
        <f t="shared" si="2"/>
        <v>0.95</v>
      </c>
      <c r="U10" s="10"/>
      <c r="V10" s="10"/>
      <c r="W10" s="10"/>
    </row>
    <row r="11" spans="1:23" ht="19.5" customHeight="1" x14ac:dyDescent="0.25">
      <c r="A11" s="24">
        <v>6</v>
      </c>
      <c r="B11" s="143" t="str">
        <f>DATOS!C13</f>
        <v>DIAD100821HGTZRNA5</v>
      </c>
      <c r="C11" s="144">
        <f>DATOS!D13</f>
        <v>0</v>
      </c>
      <c r="D11" s="148">
        <v>7</v>
      </c>
      <c r="E11" s="145"/>
      <c r="F11" s="146"/>
      <c r="G11" s="146"/>
      <c r="H11" s="146"/>
      <c r="I11" s="146"/>
      <c r="J11" s="146"/>
      <c r="K11" s="145"/>
      <c r="L11" s="145"/>
      <c r="M11" s="145"/>
      <c r="N11" s="159">
        <f t="shared" si="0"/>
        <v>7</v>
      </c>
      <c r="O11" s="151"/>
      <c r="P11" s="151"/>
      <c r="Q11" s="151"/>
      <c r="R11" s="151"/>
      <c r="S11" s="141">
        <f t="shared" si="1"/>
        <v>0</v>
      </c>
      <c r="T11" s="142">
        <f t="shared" si="2"/>
        <v>1</v>
      </c>
      <c r="U11" s="10"/>
      <c r="V11" s="10"/>
      <c r="W11" s="10"/>
    </row>
    <row r="12" spans="1:23" ht="19.5" customHeight="1" x14ac:dyDescent="0.25">
      <c r="A12" s="24">
        <v>7</v>
      </c>
      <c r="B12" s="143" t="str">
        <f>DATOS!C14</f>
        <v>DIDS100511MGTZZNA8</v>
      </c>
      <c r="C12" s="144">
        <f>DATOS!D14</f>
        <v>0</v>
      </c>
      <c r="D12" s="148">
        <v>7</v>
      </c>
      <c r="E12" s="145"/>
      <c r="F12" s="146"/>
      <c r="G12" s="146"/>
      <c r="H12" s="146"/>
      <c r="I12" s="146"/>
      <c r="J12" s="146"/>
      <c r="K12" s="145"/>
      <c r="L12" s="145"/>
      <c r="M12" s="145"/>
      <c r="N12" s="159">
        <f t="shared" si="0"/>
        <v>7</v>
      </c>
      <c r="O12" s="151"/>
      <c r="P12" s="151"/>
      <c r="Q12" s="151"/>
      <c r="R12" s="151"/>
      <c r="S12" s="141">
        <f t="shared" si="1"/>
        <v>0</v>
      </c>
      <c r="T12" s="142">
        <f t="shared" si="2"/>
        <v>1</v>
      </c>
      <c r="U12" s="10"/>
      <c r="V12" s="10"/>
      <c r="W12" s="10"/>
    </row>
    <row r="13" spans="1:23" ht="19.5" customHeight="1" x14ac:dyDescent="0.25">
      <c r="A13" s="24">
        <v>8</v>
      </c>
      <c r="B13" s="143" t="str">
        <f>DATOS!C15</f>
        <v>DIGA100927MGTZNNA9</v>
      </c>
      <c r="C13" s="144">
        <f>DATOS!D15</f>
        <v>0</v>
      </c>
      <c r="D13" s="148">
        <v>7</v>
      </c>
      <c r="E13" s="145"/>
      <c r="F13" s="146"/>
      <c r="G13" s="146"/>
      <c r="H13" s="146"/>
      <c r="I13" s="146"/>
      <c r="J13" s="146"/>
      <c r="K13" s="145"/>
      <c r="L13" s="145"/>
      <c r="M13" s="145"/>
      <c r="N13" s="159">
        <f t="shared" si="0"/>
        <v>7</v>
      </c>
      <c r="O13" s="151"/>
      <c r="P13" s="151"/>
      <c r="Q13" s="151"/>
      <c r="R13" s="151"/>
      <c r="S13" s="141">
        <f t="shared" si="1"/>
        <v>0</v>
      </c>
      <c r="T13" s="142">
        <f t="shared" si="2"/>
        <v>1</v>
      </c>
      <c r="U13" s="10"/>
      <c r="V13" s="10"/>
      <c r="W13" s="10"/>
    </row>
    <row r="14" spans="1:23" ht="19.5" customHeight="1" x14ac:dyDescent="0.25">
      <c r="A14" s="24">
        <v>9</v>
      </c>
      <c r="B14" s="143" t="str">
        <f>DATOS!C16</f>
        <v>DIGM101229HGTZNXA3</v>
      </c>
      <c r="C14" s="144">
        <f>DATOS!D16</f>
        <v>0</v>
      </c>
      <c r="D14" s="148">
        <v>7</v>
      </c>
      <c r="E14" s="145"/>
      <c r="F14" s="146"/>
      <c r="G14" s="146"/>
      <c r="H14" s="146"/>
      <c r="I14" s="146"/>
      <c r="J14" s="146"/>
      <c r="K14" s="145"/>
      <c r="L14" s="145"/>
      <c r="M14" s="145"/>
      <c r="N14" s="159">
        <f t="shared" si="0"/>
        <v>7</v>
      </c>
      <c r="O14" s="151"/>
      <c r="P14" s="151"/>
      <c r="Q14" s="151"/>
      <c r="R14" s="151"/>
      <c r="S14" s="141">
        <f t="shared" si="1"/>
        <v>0</v>
      </c>
      <c r="T14" s="142">
        <f t="shared" si="2"/>
        <v>1</v>
      </c>
      <c r="U14" s="10"/>
      <c r="V14" s="10"/>
      <c r="W14" s="10"/>
    </row>
    <row r="15" spans="1:23" ht="19.5" customHeight="1" x14ac:dyDescent="0.25">
      <c r="A15" s="24">
        <v>10</v>
      </c>
      <c r="B15" s="143" t="str">
        <f>DATOS!C17</f>
        <v>DIGF100916MGTZRTA2</v>
      </c>
      <c r="C15" s="144">
        <f>DATOS!D17</f>
        <v>0</v>
      </c>
      <c r="D15" s="148">
        <v>7</v>
      </c>
      <c r="E15" s="145"/>
      <c r="F15" s="146"/>
      <c r="G15" s="146"/>
      <c r="H15" s="146"/>
      <c r="I15" s="146"/>
      <c r="J15" s="146"/>
      <c r="K15" s="145"/>
      <c r="L15" s="145"/>
      <c r="M15" s="145"/>
      <c r="N15" s="159">
        <f t="shared" si="0"/>
        <v>7</v>
      </c>
      <c r="O15" s="151"/>
      <c r="P15" s="151"/>
      <c r="Q15" s="151"/>
      <c r="R15" s="151"/>
      <c r="S15" s="141">
        <f t="shared" si="1"/>
        <v>0</v>
      </c>
      <c r="T15" s="142">
        <f t="shared" si="2"/>
        <v>1</v>
      </c>
      <c r="U15" s="10"/>
      <c r="V15" s="10"/>
      <c r="W15" s="10"/>
    </row>
    <row r="16" spans="1:23" ht="19.5" customHeight="1" x14ac:dyDescent="0.25">
      <c r="A16" s="24">
        <v>11</v>
      </c>
      <c r="B16" s="143" t="str">
        <f>DATOS!C18</f>
        <v>DIGC101206HGTZVHA5</v>
      </c>
      <c r="C16" s="144">
        <f>DATOS!D18</f>
        <v>0</v>
      </c>
      <c r="D16" s="148">
        <v>7</v>
      </c>
      <c r="E16" s="145"/>
      <c r="F16" s="146"/>
      <c r="G16" s="146"/>
      <c r="H16" s="146"/>
      <c r="I16" s="146"/>
      <c r="J16" s="146"/>
      <c r="K16" s="145"/>
      <c r="L16" s="145"/>
      <c r="M16" s="145"/>
      <c r="N16" s="159">
        <f t="shared" si="0"/>
        <v>7</v>
      </c>
      <c r="O16" s="151"/>
      <c r="P16" s="151"/>
      <c r="Q16" s="151"/>
      <c r="R16" s="151"/>
      <c r="S16" s="141">
        <f t="shared" si="1"/>
        <v>0</v>
      </c>
      <c r="T16" s="142">
        <f t="shared" si="2"/>
        <v>1</v>
      </c>
      <c r="U16" s="10"/>
      <c r="V16" s="10"/>
      <c r="W16" s="10"/>
    </row>
    <row r="17" spans="1:23" ht="19.5" customHeight="1" x14ac:dyDescent="0.25">
      <c r="A17" s="24">
        <v>12</v>
      </c>
      <c r="B17" s="143" t="str">
        <f>DATOS!C19</f>
        <v>DIGE100502HDFZVDA3</v>
      </c>
      <c r="C17" s="144">
        <f>DATOS!D19</f>
        <v>0</v>
      </c>
      <c r="D17" s="148">
        <v>7</v>
      </c>
      <c r="E17" s="145"/>
      <c r="F17" s="146"/>
      <c r="G17" s="146"/>
      <c r="H17" s="146"/>
      <c r="I17" s="146"/>
      <c r="J17" s="146"/>
      <c r="K17" s="145"/>
      <c r="L17" s="145"/>
      <c r="M17" s="145"/>
      <c r="N17" s="159">
        <f t="shared" si="0"/>
        <v>7</v>
      </c>
      <c r="O17" s="151"/>
      <c r="P17" s="151"/>
      <c r="Q17" s="151"/>
      <c r="R17" s="151"/>
      <c r="S17" s="141">
        <f t="shared" si="1"/>
        <v>0</v>
      </c>
      <c r="T17" s="142">
        <f t="shared" si="2"/>
        <v>1</v>
      </c>
      <c r="U17" s="10"/>
      <c r="V17" s="10"/>
      <c r="W17" s="10"/>
    </row>
    <row r="18" spans="1:23" ht="19.5" customHeight="1" x14ac:dyDescent="0.25">
      <c r="A18" s="24">
        <v>13</v>
      </c>
      <c r="B18" s="143" t="str">
        <f>DATOS!C20</f>
        <v>DIMG101024HGTZRLA3</v>
      </c>
      <c r="C18" s="144">
        <f>DATOS!D20</f>
        <v>0</v>
      </c>
      <c r="D18" s="148">
        <v>7</v>
      </c>
      <c r="E18" s="145"/>
      <c r="F18" s="146"/>
      <c r="G18" s="146"/>
      <c r="H18" s="146"/>
      <c r="I18" s="146"/>
      <c r="J18" s="146"/>
      <c r="K18" s="145"/>
      <c r="L18" s="145"/>
      <c r="M18" s="145"/>
      <c r="N18" s="159">
        <f t="shared" si="0"/>
        <v>7</v>
      </c>
      <c r="O18" s="151"/>
      <c r="P18" s="151"/>
      <c r="Q18" s="151"/>
      <c r="R18" s="151"/>
      <c r="S18" s="141">
        <f t="shared" si="1"/>
        <v>0</v>
      </c>
      <c r="T18" s="142">
        <f t="shared" si="2"/>
        <v>1</v>
      </c>
      <c r="U18" s="10"/>
      <c r="V18" s="10"/>
      <c r="W18" s="10"/>
    </row>
    <row r="19" spans="1:23" ht="19.5" customHeight="1" x14ac:dyDescent="0.25">
      <c r="A19" s="24">
        <v>14</v>
      </c>
      <c r="B19" s="143" t="str">
        <f>DATOS!C21</f>
        <v>DIPE100226MGTZNVA8</v>
      </c>
      <c r="C19" s="144">
        <f>DATOS!D21</f>
        <v>0</v>
      </c>
      <c r="D19" s="148">
        <v>7</v>
      </c>
      <c r="E19" s="145"/>
      <c r="F19" s="146"/>
      <c r="G19" s="146"/>
      <c r="H19" s="146"/>
      <c r="I19" s="146"/>
      <c r="J19" s="146"/>
      <c r="K19" s="145"/>
      <c r="L19" s="145"/>
      <c r="M19" s="145"/>
      <c r="N19" s="159">
        <f t="shared" si="0"/>
        <v>7</v>
      </c>
      <c r="O19" s="151"/>
      <c r="P19" s="151"/>
      <c r="Q19" s="151"/>
      <c r="R19" s="151"/>
      <c r="S19" s="141">
        <f t="shared" si="1"/>
        <v>0</v>
      </c>
      <c r="T19" s="142">
        <f t="shared" si="2"/>
        <v>1</v>
      </c>
      <c r="U19" s="10"/>
      <c r="V19" s="10"/>
      <c r="W19" s="10"/>
    </row>
    <row r="20" spans="1:23" ht="19.5" customHeight="1" x14ac:dyDescent="0.25">
      <c r="A20" s="24">
        <v>15</v>
      </c>
      <c r="B20" s="143" t="str">
        <f>DATOS!C22</f>
        <v>DIPJ100506HGTZNNA7</v>
      </c>
      <c r="C20" s="144">
        <f>DATOS!D22</f>
        <v>0</v>
      </c>
      <c r="D20" s="148">
        <v>7</v>
      </c>
      <c r="E20" s="145"/>
      <c r="F20" s="146"/>
      <c r="G20" s="146"/>
      <c r="H20" s="146"/>
      <c r="I20" s="146"/>
      <c r="J20" s="146"/>
      <c r="K20" s="145"/>
      <c r="L20" s="145"/>
      <c r="M20" s="145"/>
      <c r="N20" s="159">
        <f t="shared" si="0"/>
        <v>7</v>
      </c>
      <c r="O20" s="151"/>
      <c r="P20" s="151"/>
      <c r="Q20" s="151"/>
      <c r="R20" s="151"/>
      <c r="S20" s="141">
        <f t="shared" si="1"/>
        <v>0</v>
      </c>
      <c r="T20" s="142">
        <f t="shared" si="2"/>
        <v>1</v>
      </c>
      <c r="U20" s="10"/>
      <c r="V20" s="10"/>
      <c r="W20" s="10"/>
    </row>
    <row r="21" spans="1:23" ht="19.5" customHeight="1" x14ac:dyDescent="0.25">
      <c r="A21" s="24">
        <v>16</v>
      </c>
      <c r="B21" s="143" t="str">
        <f>DATOS!C23</f>
        <v>GADR101003HGTRZBA6</v>
      </c>
      <c r="C21" s="144">
        <f>DATOS!D23</f>
        <v>0</v>
      </c>
      <c r="D21" s="148">
        <v>7</v>
      </c>
      <c r="E21" s="145"/>
      <c r="F21" s="146"/>
      <c r="G21" s="146"/>
      <c r="H21" s="146"/>
      <c r="I21" s="146"/>
      <c r="J21" s="146"/>
      <c r="K21" s="145"/>
      <c r="L21" s="145"/>
      <c r="M21" s="145"/>
      <c r="N21" s="159">
        <f t="shared" si="0"/>
        <v>7</v>
      </c>
      <c r="O21" s="151"/>
      <c r="P21" s="151"/>
      <c r="Q21" s="151"/>
      <c r="R21" s="151"/>
      <c r="S21" s="141">
        <f t="shared" si="1"/>
        <v>0</v>
      </c>
      <c r="T21" s="142">
        <f t="shared" si="2"/>
        <v>1</v>
      </c>
      <c r="U21" s="10"/>
      <c r="V21" s="10"/>
      <c r="W21" s="10"/>
    </row>
    <row r="22" spans="1:23" ht="19.5" customHeight="1" x14ac:dyDescent="0.25">
      <c r="A22" s="24">
        <v>17</v>
      </c>
      <c r="B22" s="143" t="str">
        <f>DATOS!C24</f>
        <v>GUDC100402MGTVZTA9</v>
      </c>
      <c r="C22" s="144">
        <f>DATOS!D24</f>
        <v>0</v>
      </c>
      <c r="D22" s="148">
        <v>7</v>
      </c>
      <c r="E22" s="145"/>
      <c r="F22" s="146"/>
      <c r="G22" s="146"/>
      <c r="H22" s="146"/>
      <c r="I22" s="146"/>
      <c r="J22" s="146"/>
      <c r="K22" s="145"/>
      <c r="L22" s="145"/>
      <c r="M22" s="145"/>
      <c r="N22" s="159">
        <f t="shared" si="0"/>
        <v>7</v>
      </c>
      <c r="O22" s="151"/>
      <c r="P22" s="151"/>
      <c r="Q22" s="151"/>
      <c r="R22" s="151"/>
      <c r="S22" s="141">
        <f t="shared" si="1"/>
        <v>0</v>
      </c>
      <c r="T22" s="142">
        <f t="shared" si="2"/>
        <v>1</v>
      </c>
      <c r="U22" s="10"/>
      <c r="V22" s="10"/>
      <c r="W22" s="10"/>
    </row>
    <row r="23" spans="1:23" ht="19.5" customHeight="1" x14ac:dyDescent="0.25">
      <c r="A23" s="24">
        <v>18</v>
      </c>
      <c r="B23" s="143" t="str">
        <f>DATOS!C25</f>
        <v>HEMI100531HGTRNSA9</v>
      </c>
      <c r="C23" s="144">
        <f>DATOS!D25</f>
        <v>0</v>
      </c>
      <c r="D23" s="148">
        <v>7</v>
      </c>
      <c r="E23" s="145"/>
      <c r="F23" s="146"/>
      <c r="G23" s="146"/>
      <c r="H23" s="146"/>
      <c r="I23" s="146"/>
      <c r="J23" s="146"/>
      <c r="K23" s="145"/>
      <c r="L23" s="145"/>
      <c r="M23" s="145"/>
      <c r="N23" s="159">
        <f t="shared" si="0"/>
        <v>7</v>
      </c>
      <c r="O23" s="151"/>
      <c r="P23" s="151"/>
      <c r="Q23" s="151"/>
      <c r="R23" s="151"/>
      <c r="S23" s="141">
        <f t="shared" si="1"/>
        <v>0</v>
      </c>
      <c r="T23" s="142">
        <f t="shared" si="2"/>
        <v>1</v>
      </c>
      <c r="U23" s="10"/>
      <c r="V23" s="10"/>
      <c r="W23" s="10"/>
    </row>
    <row r="24" spans="1:23" ht="19.5" customHeight="1" x14ac:dyDescent="0.25">
      <c r="A24" s="24">
        <v>19</v>
      </c>
      <c r="B24" s="143" t="str">
        <f>DATOS!C26</f>
        <v>LUGT101205MGTNVNA6</v>
      </c>
      <c r="C24" s="144">
        <f>DATOS!D26</f>
        <v>0</v>
      </c>
      <c r="D24" s="149">
        <v>7</v>
      </c>
      <c r="E24" s="150"/>
      <c r="F24" s="146"/>
      <c r="G24" s="146"/>
      <c r="H24" s="146"/>
      <c r="I24" s="146"/>
      <c r="J24" s="146"/>
      <c r="K24" s="145"/>
      <c r="L24" s="145"/>
      <c r="M24" s="145"/>
      <c r="N24" s="159">
        <f t="shared" si="0"/>
        <v>7</v>
      </c>
      <c r="O24" s="151"/>
      <c r="P24" s="151"/>
      <c r="Q24" s="151"/>
      <c r="R24" s="151"/>
      <c r="S24" s="141">
        <f t="shared" si="1"/>
        <v>0</v>
      </c>
      <c r="T24" s="142">
        <f t="shared" si="2"/>
        <v>1</v>
      </c>
      <c r="U24" s="10"/>
      <c r="V24" s="10"/>
      <c r="W24" s="10"/>
    </row>
    <row r="25" spans="1:23" ht="19.5" customHeight="1" x14ac:dyDescent="0.25">
      <c r="A25" s="24">
        <v>20</v>
      </c>
      <c r="B25" s="143" t="str">
        <f>DATOS!C27</f>
        <v>MAGA101211MGTCVRA1</v>
      </c>
      <c r="C25" s="144">
        <f>DATOS!D27</f>
        <v>0</v>
      </c>
      <c r="D25" s="148">
        <v>7</v>
      </c>
      <c r="E25" s="145"/>
      <c r="F25" s="146"/>
      <c r="G25" s="146"/>
      <c r="H25" s="146"/>
      <c r="I25" s="146"/>
      <c r="J25" s="146"/>
      <c r="K25" s="145"/>
      <c r="L25" s="145"/>
      <c r="M25" s="145"/>
      <c r="N25" s="159">
        <f t="shared" si="0"/>
        <v>7</v>
      </c>
      <c r="O25" s="151"/>
      <c r="P25" s="151"/>
      <c r="Q25" s="151"/>
      <c r="R25" s="151"/>
      <c r="S25" s="141">
        <f t="shared" si="1"/>
        <v>0</v>
      </c>
      <c r="T25" s="142">
        <f t="shared" si="2"/>
        <v>1</v>
      </c>
      <c r="U25" s="10"/>
      <c r="V25" s="10"/>
      <c r="W25" s="10"/>
    </row>
    <row r="26" spans="1:23" ht="19.5" customHeight="1" x14ac:dyDescent="0.25">
      <c r="A26" s="24">
        <v>21</v>
      </c>
      <c r="B26" s="143" t="str">
        <f>DATOS!C28</f>
        <v>MAGV100102MGTRVLA6</v>
      </c>
      <c r="C26" s="144">
        <f>DATOS!D28</f>
        <v>0</v>
      </c>
      <c r="D26" s="148">
        <v>7</v>
      </c>
      <c r="E26" s="145"/>
      <c r="F26" s="146"/>
      <c r="G26" s="146"/>
      <c r="H26" s="146"/>
      <c r="I26" s="146"/>
      <c r="J26" s="146"/>
      <c r="K26" s="145"/>
      <c r="L26" s="145"/>
      <c r="M26" s="145"/>
      <c r="N26" s="159">
        <f t="shared" si="0"/>
        <v>7</v>
      </c>
      <c r="O26" s="151"/>
      <c r="P26" s="151"/>
      <c r="Q26" s="151"/>
      <c r="R26" s="151"/>
      <c r="S26" s="141">
        <f t="shared" si="1"/>
        <v>0</v>
      </c>
      <c r="T26" s="142">
        <f t="shared" si="2"/>
        <v>1</v>
      </c>
      <c r="U26" s="10"/>
      <c r="V26" s="10"/>
      <c r="W26" s="10"/>
    </row>
    <row r="27" spans="1:23" ht="19.5" customHeight="1" x14ac:dyDescent="0.25">
      <c r="A27" s="24">
        <v>22</v>
      </c>
      <c r="B27" s="143" t="str">
        <f>DATOS!C29</f>
        <v>MEDF100728MGTNZTA3</v>
      </c>
      <c r="C27" s="144">
        <f>DATOS!D29</f>
        <v>0</v>
      </c>
      <c r="D27" s="148">
        <v>7</v>
      </c>
      <c r="E27" s="145"/>
      <c r="F27" s="146"/>
      <c r="G27" s="146"/>
      <c r="H27" s="146"/>
      <c r="I27" s="146"/>
      <c r="J27" s="146"/>
      <c r="K27" s="145"/>
      <c r="L27" s="145"/>
      <c r="M27" s="145"/>
      <c r="N27" s="159">
        <f t="shared" si="0"/>
        <v>7</v>
      </c>
      <c r="O27" s="151"/>
      <c r="P27" s="151"/>
      <c r="Q27" s="151"/>
      <c r="R27" s="151"/>
      <c r="S27" s="141">
        <f t="shared" si="1"/>
        <v>0</v>
      </c>
      <c r="T27" s="142">
        <f t="shared" si="2"/>
        <v>1</v>
      </c>
      <c r="U27" s="10"/>
      <c r="V27" s="10"/>
      <c r="W27" s="10"/>
    </row>
    <row r="28" spans="1:23" ht="19.5" customHeight="1" x14ac:dyDescent="0.25">
      <c r="A28" s="24">
        <v>23</v>
      </c>
      <c r="B28" s="143" t="str">
        <f>DATOS!C30</f>
        <v>MIAP101205MGTLRLA7</v>
      </c>
      <c r="C28" s="144">
        <f>DATOS!D30</f>
        <v>0</v>
      </c>
      <c r="D28" s="148">
        <v>7</v>
      </c>
      <c r="E28" s="145"/>
      <c r="F28" s="146"/>
      <c r="G28" s="146"/>
      <c r="H28" s="146"/>
      <c r="I28" s="146"/>
      <c r="J28" s="146"/>
      <c r="K28" s="145"/>
      <c r="L28" s="145"/>
      <c r="M28" s="145"/>
      <c r="N28" s="159">
        <f t="shared" si="0"/>
        <v>7</v>
      </c>
      <c r="O28" s="151"/>
      <c r="P28" s="151"/>
      <c r="Q28" s="151"/>
      <c r="R28" s="151"/>
      <c r="S28" s="141">
        <f t="shared" si="1"/>
        <v>0</v>
      </c>
      <c r="T28" s="142">
        <f t="shared" si="2"/>
        <v>1</v>
      </c>
      <c r="U28" s="10"/>
      <c r="V28" s="10"/>
      <c r="W28" s="10"/>
    </row>
    <row r="29" spans="1:23" ht="19.5" customHeight="1" x14ac:dyDescent="0.25">
      <c r="A29" s="24">
        <v>24</v>
      </c>
      <c r="B29" s="143" t="str">
        <f>DATOS!C31</f>
        <v>MOCM100713HGTNHRA4</v>
      </c>
      <c r="C29" s="144">
        <f>DATOS!D31</f>
        <v>0</v>
      </c>
      <c r="D29" s="148">
        <v>77</v>
      </c>
      <c r="E29" s="145"/>
      <c r="F29" s="146"/>
      <c r="G29" s="146"/>
      <c r="H29" s="146"/>
      <c r="I29" s="146"/>
      <c r="J29" s="146"/>
      <c r="K29" s="145"/>
      <c r="L29" s="145"/>
      <c r="M29" s="145"/>
      <c r="N29" s="159">
        <f t="shared" si="0"/>
        <v>77</v>
      </c>
      <c r="O29" s="151"/>
      <c r="P29" s="151"/>
      <c r="Q29" s="151"/>
      <c r="R29" s="151"/>
      <c r="S29" s="141">
        <f t="shared" si="1"/>
        <v>0</v>
      </c>
      <c r="T29" s="142">
        <f t="shared" si="2"/>
        <v>1</v>
      </c>
      <c r="U29" s="10"/>
      <c r="V29" s="10"/>
      <c r="W29" s="10"/>
    </row>
    <row r="30" spans="1:23" ht="19.5" customHeight="1" x14ac:dyDescent="0.25">
      <c r="A30" s="24">
        <v>25</v>
      </c>
      <c r="B30" s="143" t="str">
        <f>DATOS!C32</f>
        <v>OEDC100413HGTRZHA6</v>
      </c>
      <c r="C30" s="144">
        <f>DATOS!D32</f>
        <v>0</v>
      </c>
      <c r="D30" s="148">
        <v>7</v>
      </c>
      <c r="E30" s="145"/>
      <c r="F30" s="146"/>
      <c r="G30" s="146"/>
      <c r="H30" s="146"/>
      <c r="I30" s="146"/>
      <c r="J30" s="146"/>
      <c r="K30" s="145"/>
      <c r="L30" s="145"/>
      <c r="M30" s="145"/>
      <c r="N30" s="159">
        <f t="shared" si="0"/>
        <v>7</v>
      </c>
      <c r="O30" s="151"/>
      <c r="P30" s="151"/>
      <c r="Q30" s="151"/>
      <c r="R30" s="151"/>
      <c r="S30" s="141">
        <f t="shared" si="1"/>
        <v>0</v>
      </c>
      <c r="T30" s="142">
        <f t="shared" si="2"/>
        <v>1</v>
      </c>
      <c r="U30" s="10"/>
      <c r="V30" s="10"/>
      <c r="W30" s="10"/>
    </row>
    <row r="31" spans="1:23" ht="19.5" customHeight="1" x14ac:dyDescent="0.25">
      <c r="A31" s="24">
        <v>26</v>
      </c>
      <c r="B31" s="143" t="str">
        <f>DATOS!C33</f>
        <v>PEDE100921MGTNZSA0</v>
      </c>
      <c r="C31" s="144">
        <f>DATOS!D33</f>
        <v>0</v>
      </c>
      <c r="D31" s="148">
        <v>7</v>
      </c>
      <c r="E31" s="145"/>
      <c r="F31" s="146"/>
      <c r="G31" s="146"/>
      <c r="H31" s="146"/>
      <c r="I31" s="146"/>
      <c r="J31" s="146"/>
      <c r="K31" s="145"/>
      <c r="L31" s="145"/>
      <c r="M31" s="145"/>
      <c r="N31" s="159">
        <f t="shared" si="0"/>
        <v>7</v>
      </c>
      <c r="O31" s="151"/>
      <c r="P31" s="151"/>
      <c r="Q31" s="151"/>
      <c r="R31" s="151"/>
      <c r="S31" s="141">
        <f t="shared" si="1"/>
        <v>0</v>
      </c>
      <c r="T31" s="142">
        <f t="shared" si="2"/>
        <v>1</v>
      </c>
      <c r="U31" s="10"/>
      <c r="V31" s="10"/>
      <c r="W31" s="10"/>
    </row>
    <row r="32" spans="1:23" ht="19.5" customHeight="1" x14ac:dyDescent="0.25">
      <c r="A32" s="24">
        <v>27</v>
      </c>
      <c r="B32" s="143" t="str">
        <f>DATOS!C34</f>
        <v>PEGJ100413HGTNVNA8</v>
      </c>
      <c r="C32" s="144">
        <f>DATOS!D34</f>
        <v>0</v>
      </c>
      <c r="D32" s="148">
        <v>7</v>
      </c>
      <c r="E32" s="145"/>
      <c r="F32" s="146"/>
      <c r="G32" s="146"/>
      <c r="H32" s="146"/>
      <c r="I32" s="146"/>
      <c r="J32" s="146"/>
      <c r="K32" s="145"/>
      <c r="L32" s="145"/>
      <c r="M32" s="145"/>
      <c r="N32" s="159">
        <f t="shared" si="0"/>
        <v>7</v>
      </c>
      <c r="O32" s="151"/>
      <c r="P32" s="151"/>
      <c r="Q32" s="151"/>
      <c r="R32" s="151"/>
      <c r="S32" s="141">
        <f t="shared" si="1"/>
        <v>0</v>
      </c>
      <c r="T32" s="142">
        <f t="shared" si="2"/>
        <v>1</v>
      </c>
      <c r="U32" s="10"/>
      <c r="V32" s="10"/>
      <c r="W32" s="10"/>
    </row>
    <row r="33" spans="1:23" ht="19.5" customHeight="1" x14ac:dyDescent="0.25">
      <c r="A33" s="24">
        <v>28</v>
      </c>
      <c r="B33" s="143" t="str">
        <f>DATOS!C35</f>
        <v>PEVC100509MGTNZMA9</v>
      </c>
      <c r="C33" s="144">
        <f>DATOS!D35</f>
        <v>0</v>
      </c>
      <c r="D33" s="148">
        <v>7</v>
      </c>
      <c r="E33" s="145"/>
      <c r="F33" s="146"/>
      <c r="G33" s="146"/>
      <c r="H33" s="146"/>
      <c r="I33" s="146"/>
      <c r="J33" s="146"/>
      <c r="K33" s="145"/>
      <c r="L33" s="145"/>
      <c r="M33" s="145"/>
      <c r="N33" s="159">
        <f t="shared" si="0"/>
        <v>7</v>
      </c>
      <c r="O33" s="151"/>
      <c r="P33" s="151"/>
      <c r="Q33" s="151"/>
      <c r="R33" s="151"/>
      <c r="S33" s="141">
        <f t="shared" si="1"/>
        <v>0</v>
      </c>
      <c r="T33" s="142">
        <f t="shared" si="2"/>
        <v>1</v>
      </c>
      <c r="U33" s="10"/>
      <c r="V33" s="10"/>
      <c r="W33" s="10"/>
    </row>
    <row r="34" spans="1:23" ht="19.5" customHeight="1" x14ac:dyDescent="0.25">
      <c r="A34" s="24">
        <v>29</v>
      </c>
      <c r="B34" s="143" t="str">
        <f>DATOS!C36</f>
        <v>ROMA100108HGTDNLA4</v>
      </c>
      <c r="C34" s="144">
        <f>DATOS!D36</f>
        <v>0</v>
      </c>
      <c r="D34" s="148">
        <v>7</v>
      </c>
      <c r="E34" s="145"/>
      <c r="F34" s="146"/>
      <c r="G34" s="146"/>
      <c r="H34" s="146"/>
      <c r="I34" s="146"/>
      <c r="J34" s="146"/>
      <c r="K34" s="145"/>
      <c r="L34" s="145"/>
      <c r="M34" s="145"/>
      <c r="N34" s="159">
        <f t="shared" si="0"/>
        <v>7</v>
      </c>
      <c r="O34" s="151"/>
      <c r="P34" s="151"/>
      <c r="Q34" s="151"/>
      <c r="R34" s="151"/>
      <c r="S34" s="141">
        <f t="shared" si="1"/>
        <v>0</v>
      </c>
      <c r="T34" s="142">
        <f t="shared" si="2"/>
        <v>1</v>
      </c>
      <c r="U34" s="10"/>
      <c r="V34" s="10"/>
      <c r="W34" s="10"/>
    </row>
    <row r="35" spans="1:23" ht="19.5" customHeight="1" x14ac:dyDescent="0.25">
      <c r="A35" s="24">
        <v>30</v>
      </c>
      <c r="B35" s="143" t="str">
        <f>DATOS!C37</f>
        <v>SEAA101111HGTRLXA0</v>
      </c>
      <c r="C35" s="144">
        <f>DATOS!D37</f>
        <v>0</v>
      </c>
      <c r="D35" s="148">
        <v>7</v>
      </c>
      <c r="E35" s="145"/>
      <c r="F35" s="146"/>
      <c r="G35" s="146"/>
      <c r="H35" s="146"/>
      <c r="I35" s="146"/>
      <c r="J35" s="146"/>
      <c r="K35" s="145"/>
      <c r="L35" s="145"/>
      <c r="M35" s="145"/>
      <c r="N35" s="159">
        <f t="shared" si="0"/>
        <v>7</v>
      </c>
      <c r="O35" s="151"/>
      <c r="P35" s="151"/>
      <c r="Q35" s="151"/>
      <c r="R35" s="151"/>
      <c r="S35" s="141">
        <f t="shared" si="1"/>
        <v>0</v>
      </c>
      <c r="T35" s="142">
        <f t="shared" si="2"/>
        <v>1</v>
      </c>
      <c r="U35" s="10"/>
      <c r="V35" s="10"/>
      <c r="W35" s="10"/>
    </row>
    <row r="36" spans="1:23" ht="19.5" customHeight="1" x14ac:dyDescent="0.25">
      <c r="A36" s="24">
        <v>31</v>
      </c>
      <c r="B36" s="143" t="str">
        <f>DATOS!C38</f>
        <v>SOMS100617HGTLLNA6</v>
      </c>
      <c r="C36" s="144">
        <f>DATOS!D38</f>
        <v>0</v>
      </c>
      <c r="D36" s="148">
        <v>7</v>
      </c>
      <c r="E36" s="145"/>
      <c r="F36" s="146"/>
      <c r="G36" s="146"/>
      <c r="H36" s="146"/>
      <c r="I36" s="146"/>
      <c r="J36" s="146"/>
      <c r="K36" s="145"/>
      <c r="L36" s="145"/>
      <c r="M36" s="145"/>
      <c r="N36" s="159">
        <f t="shared" si="0"/>
        <v>7</v>
      </c>
      <c r="O36" s="151"/>
      <c r="P36" s="151"/>
      <c r="Q36" s="151"/>
      <c r="R36" s="151"/>
      <c r="S36" s="141">
        <f t="shared" si="1"/>
        <v>0</v>
      </c>
      <c r="T36" s="142">
        <f t="shared" si="2"/>
        <v>1</v>
      </c>
      <c r="U36" s="10"/>
      <c r="V36" s="10"/>
      <c r="W36" s="10"/>
    </row>
    <row r="37" spans="1:23" ht="19.5" customHeight="1" x14ac:dyDescent="0.25">
      <c r="A37" s="24">
        <v>32</v>
      </c>
      <c r="B37" s="143" t="str">
        <f>DATOS!C39</f>
        <v>VAAD100508HGTZLGA8</v>
      </c>
      <c r="C37" s="144">
        <f>DATOS!D39</f>
        <v>0</v>
      </c>
      <c r="D37" s="148">
        <v>7</v>
      </c>
      <c r="E37" s="145"/>
      <c r="F37" s="146"/>
      <c r="G37" s="146"/>
      <c r="H37" s="146"/>
      <c r="I37" s="146"/>
      <c r="J37" s="146"/>
      <c r="K37" s="145"/>
      <c r="L37" s="145"/>
      <c r="M37" s="145"/>
      <c r="N37" s="159">
        <f t="shared" si="0"/>
        <v>7</v>
      </c>
      <c r="O37" s="151"/>
      <c r="P37" s="151"/>
      <c r="Q37" s="151"/>
      <c r="R37" s="151"/>
      <c r="S37" s="141">
        <f t="shared" si="1"/>
        <v>0</v>
      </c>
      <c r="T37" s="142">
        <f t="shared" si="2"/>
        <v>1</v>
      </c>
      <c r="U37" s="10"/>
      <c r="V37" s="10"/>
      <c r="W37" s="10"/>
    </row>
    <row r="38" spans="1:23" ht="19.5" customHeight="1" x14ac:dyDescent="0.25">
      <c r="A38" s="24">
        <v>33</v>
      </c>
      <c r="B38" s="143" t="str">
        <f>DATOS!C40</f>
        <v>VAGF100121HGTZVRA9</v>
      </c>
      <c r="C38" s="144">
        <f>DATOS!D40</f>
        <v>0</v>
      </c>
      <c r="D38" s="148">
        <v>7</v>
      </c>
      <c r="E38" s="145"/>
      <c r="F38" s="146"/>
      <c r="G38" s="146"/>
      <c r="H38" s="146"/>
      <c r="I38" s="146"/>
      <c r="J38" s="146"/>
      <c r="K38" s="145"/>
      <c r="L38" s="145"/>
      <c r="M38" s="145"/>
      <c r="N38" s="159">
        <f t="shared" si="0"/>
        <v>7</v>
      </c>
      <c r="O38" s="151"/>
      <c r="P38" s="151"/>
      <c r="Q38" s="151"/>
      <c r="R38" s="151"/>
      <c r="S38" s="141">
        <f t="shared" si="1"/>
        <v>0</v>
      </c>
      <c r="T38" s="142">
        <f t="shared" si="2"/>
        <v>1</v>
      </c>
      <c r="U38" s="10"/>
      <c r="V38" s="10"/>
      <c r="W38" s="10"/>
    </row>
    <row r="39" spans="1:23" ht="19.5" customHeight="1" x14ac:dyDescent="0.25">
      <c r="A39" s="24">
        <v>34</v>
      </c>
      <c r="B39" s="143" t="str">
        <f>DATOS!C41</f>
        <v>VAPM101215HGTZNRA1</v>
      </c>
      <c r="C39" s="144">
        <f>DATOS!D41</f>
        <v>0</v>
      </c>
      <c r="D39" s="148">
        <v>7</v>
      </c>
      <c r="E39" s="145"/>
      <c r="F39" s="146"/>
      <c r="G39" s="146"/>
      <c r="H39" s="146"/>
      <c r="I39" s="146"/>
      <c r="J39" s="146"/>
      <c r="K39" s="145"/>
      <c r="L39" s="145"/>
      <c r="M39" s="145"/>
      <c r="N39" s="159">
        <f t="shared" si="0"/>
        <v>7</v>
      </c>
      <c r="O39" s="151"/>
      <c r="P39" s="151"/>
      <c r="Q39" s="151"/>
      <c r="R39" s="151"/>
      <c r="S39" s="141">
        <f t="shared" si="1"/>
        <v>0</v>
      </c>
      <c r="T39" s="142">
        <f t="shared" si="2"/>
        <v>1</v>
      </c>
      <c r="U39" s="10"/>
      <c r="V39" s="10"/>
      <c r="W39" s="10"/>
    </row>
    <row r="40" spans="1:23" ht="19.5" customHeight="1" x14ac:dyDescent="0.25">
      <c r="A40" s="24">
        <v>35</v>
      </c>
      <c r="B40" s="143" t="str">
        <f>DATOS!C42</f>
        <v>VIRP100622MGTLNLA4</v>
      </c>
      <c r="C40" s="144">
        <f>DATOS!D42</f>
        <v>0</v>
      </c>
      <c r="D40" s="148">
        <v>8</v>
      </c>
      <c r="E40" s="145"/>
      <c r="F40" s="146"/>
      <c r="G40" s="146"/>
      <c r="H40" s="146"/>
      <c r="I40" s="146"/>
      <c r="J40" s="146"/>
      <c r="K40" s="145"/>
      <c r="L40" s="145"/>
      <c r="M40" s="145"/>
      <c r="N40" s="159">
        <f t="shared" si="0"/>
        <v>8</v>
      </c>
      <c r="O40" s="151"/>
      <c r="P40" s="151"/>
      <c r="Q40" s="151"/>
      <c r="R40" s="151"/>
      <c r="S40" s="141">
        <f t="shared" si="1"/>
        <v>0</v>
      </c>
      <c r="T40" s="142">
        <f t="shared" si="2"/>
        <v>1</v>
      </c>
      <c r="U40" s="10"/>
      <c r="V40" s="10"/>
      <c r="W40" s="10"/>
    </row>
    <row r="41" spans="1:23" ht="19.5" customHeight="1" x14ac:dyDescent="0.25">
      <c r="A41" s="25">
        <v>36</v>
      </c>
      <c r="B41" s="143" t="str">
        <f>DATOS!C43</f>
        <v>VAAD100508HGTZLGA9</v>
      </c>
      <c r="C41" s="144">
        <f>DATOS!D43</f>
        <v>0</v>
      </c>
      <c r="D41" s="148">
        <v>8</v>
      </c>
      <c r="E41" s="145"/>
      <c r="F41" s="146"/>
      <c r="G41" s="146"/>
      <c r="H41" s="146"/>
      <c r="I41" s="146"/>
      <c r="J41" s="146"/>
      <c r="K41" s="145"/>
      <c r="L41" s="145"/>
      <c r="M41" s="145"/>
      <c r="N41" s="159">
        <f t="shared" si="0"/>
        <v>8</v>
      </c>
      <c r="O41" s="151"/>
      <c r="P41" s="151"/>
      <c r="Q41" s="151"/>
      <c r="R41" s="151"/>
      <c r="S41" s="141">
        <f t="shared" si="1"/>
        <v>0</v>
      </c>
      <c r="T41" s="142">
        <f t="shared" si="2"/>
        <v>1</v>
      </c>
      <c r="U41" s="10"/>
      <c r="V41" s="10"/>
      <c r="W41" s="10"/>
    </row>
    <row r="42" spans="1:23" ht="19.5" customHeight="1" x14ac:dyDescent="0.25">
      <c r="A42" s="25">
        <v>37</v>
      </c>
      <c r="B42" s="143" t="str">
        <f>DATOS!C44</f>
        <v>VAGF100121HGTZVRA10</v>
      </c>
      <c r="C42" s="144">
        <f>DATOS!D44</f>
        <v>0</v>
      </c>
      <c r="D42" s="148">
        <v>8</v>
      </c>
      <c r="E42" s="145"/>
      <c r="F42" s="146"/>
      <c r="G42" s="146"/>
      <c r="H42" s="146"/>
      <c r="I42" s="146"/>
      <c r="J42" s="146"/>
      <c r="K42" s="145"/>
      <c r="L42" s="145"/>
      <c r="M42" s="145"/>
      <c r="N42" s="159">
        <f t="shared" si="0"/>
        <v>8</v>
      </c>
      <c r="O42" s="151"/>
      <c r="P42" s="151"/>
      <c r="Q42" s="151"/>
      <c r="R42" s="151"/>
      <c r="S42" s="141">
        <f t="shared" si="1"/>
        <v>0</v>
      </c>
      <c r="T42" s="142">
        <f t="shared" si="2"/>
        <v>1</v>
      </c>
      <c r="U42" s="10"/>
      <c r="V42" s="10"/>
      <c r="W42" s="10"/>
    </row>
    <row r="43" spans="1:23" ht="19.5" customHeight="1" x14ac:dyDescent="0.25">
      <c r="A43" s="25">
        <v>38</v>
      </c>
      <c r="B43" s="143" t="str">
        <f>DATOS!C45</f>
        <v>VAPM101215HGTZNRA2</v>
      </c>
      <c r="C43" s="144">
        <f>DATOS!D45</f>
        <v>0</v>
      </c>
      <c r="D43" s="148">
        <v>8</v>
      </c>
      <c r="E43" s="145"/>
      <c r="F43" s="146"/>
      <c r="G43" s="146"/>
      <c r="H43" s="146"/>
      <c r="I43" s="146"/>
      <c r="J43" s="146"/>
      <c r="K43" s="145"/>
      <c r="L43" s="145"/>
      <c r="M43" s="145"/>
      <c r="N43" s="159">
        <f t="shared" si="0"/>
        <v>8</v>
      </c>
      <c r="O43" s="151"/>
      <c r="P43" s="151"/>
      <c r="Q43" s="151"/>
      <c r="R43" s="151"/>
      <c r="S43" s="141">
        <f t="shared" si="1"/>
        <v>0</v>
      </c>
      <c r="T43" s="142">
        <f t="shared" si="2"/>
        <v>1</v>
      </c>
      <c r="U43" s="10"/>
      <c r="V43" s="10"/>
      <c r="W43" s="10"/>
    </row>
    <row r="44" spans="1:23" ht="19.5" customHeight="1" x14ac:dyDescent="0.25">
      <c r="A44" s="25">
        <v>39</v>
      </c>
      <c r="B44" s="143" t="str">
        <f>DATOS!C46</f>
        <v>VIRP100622MGTLNLA5</v>
      </c>
      <c r="C44" s="144">
        <f>DATOS!D46</f>
        <v>0</v>
      </c>
      <c r="D44" s="148">
        <v>8</v>
      </c>
      <c r="E44" s="145"/>
      <c r="F44" s="146"/>
      <c r="G44" s="146"/>
      <c r="H44" s="146"/>
      <c r="I44" s="146"/>
      <c r="J44" s="146"/>
      <c r="K44" s="145"/>
      <c r="L44" s="145"/>
      <c r="M44" s="145"/>
      <c r="N44" s="159">
        <f t="shared" si="0"/>
        <v>8</v>
      </c>
      <c r="O44" s="151"/>
      <c r="P44" s="151"/>
      <c r="Q44" s="151"/>
      <c r="R44" s="151"/>
      <c r="S44" s="141">
        <f t="shared" si="1"/>
        <v>0</v>
      </c>
      <c r="T44" s="142">
        <f t="shared" si="2"/>
        <v>1</v>
      </c>
      <c r="U44" s="10"/>
      <c r="V44" s="10"/>
      <c r="W44" s="10"/>
    </row>
    <row r="45" spans="1:23" ht="19.5" customHeight="1" x14ac:dyDescent="0.25">
      <c r="A45" s="25">
        <v>40</v>
      </c>
      <c r="B45" s="143" t="str">
        <f>DATOS!C47</f>
        <v>VAAD100508HGTZLGA10</v>
      </c>
      <c r="C45" s="144">
        <f>DATOS!D47</f>
        <v>0</v>
      </c>
      <c r="D45" s="148">
        <v>8</v>
      </c>
      <c r="E45" s="145"/>
      <c r="F45" s="146"/>
      <c r="G45" s="146"/>
      <c r="H45" s="146"/>
      <c r="I45" s="146"/>
      <c r="J45" s="146"/>
      <c r="K45" s="145"/>
      <c r="L45" s="145"/>
      <c r="M45" s="145"/>
      <c r="N45" s="159">
        <f t="shared" si="0"/>
        <v>8</v>
      </c>
      <c r="O45" s="151"/>
      <c r="P45" s="151"/>
      <c r="Q45" s="151"/>
      <c r="R45" s="151"/>
      <c r="S45" s="141">
        <f t="shared" si="1"/>
        <v>0</v>
      </c>
      <c r="T45" s="142">
        <f t="shared" si="2"/>
        <v>1</v>
      </c>
      <c r="U45" s="10"/>
      <c r="V45" s="10"/>
      <c r="W45" s="10"/>
    </row>
    <row r="46" spans="1:23" x14ac:dyDescent="0.25">
      <c r="A46" s="26"/>
      <c r="B46" s="10" t="s">
        <v>15</v>
      </c>
      <c r="C46" s="10">
        <f>DATOS!D5</f>
        <v>0</v>
      </c>
      <c r="D46" s="26"/>
      <c r="E46" s="26"/>
      <c r="F46" s="27"/>
      <c r="G46" s="28"/>
      <c r="H46" s="28"/>
      <c r="I46" s="28"/>
      <c r="J46" s="28"/>
      <c r="K46" s="28"/>
      <c r="L46" s="28"/>
      <c r="M46" s="28"/>
      <c r="N46" s="10"/>
      <c r="O46" s="10"/>
      <c r="P46" s="35"/>
      <c r="Q46" s="35"/>
      <c r="R46" s="35"/>
      <c r="S46" s="35"/>
      <c r="T46" s="40"/>
      <c r="U46" s="10"/>
      <c r="V46" s="10"/>
      <c r="W46" s="10"/>
    </row>
    <row r="47" spans="1:23" ht="40.5" customHeight="1" x14ac:dyDescent="0.25">
      <c r="A47" s="26"/>
      <c r="B47" s="10"/>
      <c r="C47" s="10"/>
      <c r="D47" s="26"/>
      <c r="E47" s="26"/>
      <c r="F47" s="174" t="s">
        <v>107</v>
      </c>
      <c r="G47" s="174"/>
      <c r="H47" s="174"/>
      <c r="I47" s="174"/>
      <c r="J47" s="174"/>
      <c r="K47" s="174"/>
      <c r="L47" s="28"/>
      <c r="M47" s="28"/>
      <c r="N47" s="10"/>
      <c r="O47" s="103">
        <f>1-(SUM(O6:O45)/($C$4*O4))</f>
        <v>0.99750000000000005</v>
      </c>
      <c r="P47" s="103">
        <f>1-(SUM(P6:P45)/($C$4*P4))</f>
        <v>0.99124999999999996</v>
      </c>
      <c r="Q47" s="103">
        <f>1-(SUM(Q6:Q45)/($C$4*Q4))</f>
        <v>0.995</v>
      </c>
      <c r="R47" s="103">
        <f t="shared" ref="R47" si="3">1-(SUM(R6:R45)/($C$4*R4))</f>
        <v>0.995</v>
      </c>
      <c r="S47" s="109"/>
      <c r="T47" s="40"/>
      <c r="U47" s="10"/>
      <c r="V47" s="10"/>
      <c r="W47" s="10"/>
    </row>
    <row r="48" spans="1:23" ht="15.75" customHeight="1" x14ac:dyDescent="0.25">
      <c r="A48" s="26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76"/>
      <c r="Q48" s="176"/>
      <c r="R48" s="58"/>
      <c r="S48" s="107"/>
      <c r="T48" s="40"/>
      <c r="U48" s="10"/>
      <c r="V48" s="10"/>
      <c r="W48" s="10"/>
    </row>
    <row r="49" spans="1:23" ht="15.75" customHeight="1" x14ac:dyDescent="0.25">
      <c r="A49" s="26"/>
      <c r="B49" s="10"/>
      <c r="C49" s="10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06"/>
      <c r="P49" s="58"/>
      <c r="Q49" s="58"/>
      <c r="R49" s="58"/>
      <c r="S49" s="107"/>
      <c r="T49" s="40"/>
      <c r="U49" s="10"/>
      <c r="V49" s="10"/>
      <c r="W49" s="10"/>
    </row>
    <row r="50" spans="1:23" ht="15.75" x14ac:dyDescent="0.25">
      <c r="A50" s="26"/>
      <c r="B50" s="30"/>
      <c r="C50" s="31" t="s">
        <v>114</v>
      </c>
      <c r="D50" s="38">
        <f>AVERAGE(D6:D45)</f>
        <v>8.9749999999999996</v>
      </c>
      <c r="E50" s="38">
        <f>AVERAGE(E6:E45)</f>
        <v>8</v>
      </c>
      <c r="F50" s="38">
        <f>AVERAGE(F6:F45)</f>
        <v>8</v>
      </c>
      <c r="G50" s="38">
        <f>AVERAGE(G6:G45)</f>
        <v>8</v>
      </c>
      <c r="H50" s="38">
        <f t="shared" ref="H50:J50" si="4">AVERAGE(H6:H45)</f>
        <v>8</v>
      </c>
      <c r="I50" s="38">
        <f t="shared" si="4"/>
        <v>8.25</v>
      </c>
      <c r="J50" s="38">
        <f t="shared" si="4"/>
        <v>7.75</v>
      </c>
      <c r="K50" s="104"/>
      <c r="L50" s="104" t="s">
        <v>113</v>
      </c>
      <c r="M50" s="104"/>
      <c r="N50" s="38">
        <f>AVERAGE(N6:N45)</f>
        <v>8.9964285714285719</v>
      </c>
      <c r="O50" s="38"/>
      <c r="P50" s="171" t="s">
        <v>132</v>
      </c>
      <c r="Q50" s="171"/>
      <c r="R50" s="171"/>
      <c r="S50" s="171"/>
      <c r="T50" s="101">
        <f>AVERAGE(T6:T45)</f>
        <v>0.99468750000000006</v>
      </c>
      <c r="U50" s="10"/>
      <c r="V50" s="10"/>
      <c r="W50" s="10"/>
    </row>
    <row r="51" spans="1:23" x14ac:dyDescent="0.25">
      <c r="A51" s="2"/>
      <c r="B51" s="49"/>
      <c r="C51" s="10"/>
      <c r="D51" s="26"/>
      <c r="E51" s="26"/>
      <c r="F51" s="29"/>
      <c r="G51" s="28"/>
      <c r="H51" s="28"/>
      <c r="I51" s="28"/>
      <c r="J51" s="28"/>
      <c r="K51" s="28"/>
      <c r="L51" s="28"/>
      <c r="M51" s="28"/>
      <c r="N51" s="10"/>
      <c r="O51" s="10"/>
      <c r="P51" s="35"/>
      <c r="Q51" s="35"/>
      <c r="R51" s="35"/>
      <c r="S51" s="35"/>
      <c r="T51" s="10"/>
      <c r="U51" s="10"/>
      <c r="V51" s="10"/>
      <c r="W51" s="10"/>
    </row>
    <row r="52" spans="1:23" x14ac:dyDescent="0.25">
      <c r="A52" s="2"/>
      <c r="B52" s="49"/>
      <c r="C52" s="10"/>
      <c r="D52" s="26"/>
      <c r="E52" s="26"/>
      <c r="F52" s="29"/>
      <c r="G52" s="28"/>
      <c r="H52" s="28"/>
      <c r="I52" s="28"/>
      <c r="J52" s="28"/>
      <c r="K52" s="28"/>
      <c r="L52" s="28"/>
      <c r="M52" s="28"/>
      <c r="N52" s="10"/>
      <c r="O52" s="10"/>
      <c r="P52" s="35"/>
      <c r="Q52" s="35"/>
      <c r="R52" s="35"/>
      <c r="S52" s="35"/>
      <c r="T52" s="10"/>
      <c r="U52" s="10"/>
      <c r="V52" s="10"/>
      <c r="W52" s="10"/>
    </row>
    <row r="53" spans="1:23" x14ac:dyDescent="0.25">
      <c r="A53" s="2"/>
      <c r="B53" s="49"/>
      <c r="C53" s="10"/>
      <c r="D53" s="26"/>
      <c r="E53" s="26"/>
      <c r="F53" s="29"/>
      <c r="G53" s="28"/>
      <c r="H53" s="28"/>
      <c r="I53" s="28"/>
      <c r="J53" s="28"/>
      <c r="K53" s="28"/>
      <c r="L53" s="28"/>
      <c r="M53" s="28"/>
      <c r="N53" s="10"/>
      <c r="O53" s="10"/>
      <c r="P53" s="35"/>
      <c r="Q53" s="35"/>
      <c r="R53" s="35"/>
      <c r="S53" s="35"/>
      <c r="T53" s="10"/>
      <c r="U53" s="10"/>
      <c r="V53" s="10"/>
      <c r="W53" s="10"/>
    </row>
    <row r="54" spans="1:23" x14ac:dyDescent="0.25">
      <c r="A54" s="2"/>
      <c r="B54" s="49"/>
      <c r="C54" s="10"/>
      <c r="D54" s="26"/>
      <c r="E54" s="26"/>
      <c r="F54" s="29"/>
      <c r="G54" s="28"/>
      <c r="H54" s="28"/>
      <c r="I54" s="28"/>
      <c r="J54" s="28"/>
      <c r="K54" s="28"/>
      <c r="L54" s="28"/>
      <c r="M54" s="28"/>
      <c r="N54" s="10"/>
      <c r="O54" s="10"/>
      <c r="P54" s="35"/>
      <c r="Q54" s="35"/>
      <c r="R54" s="35"/>
      <c r="S54" s="35"/>
      <c r="T54" s="10"/>
      <c r="U54" s="10"/>
      <c r="V54" s="10"/>
      <c r="W54" s="10"/>
    </row>
    <row r="55" spans="1:23" x14ac:dyDescent="0.25">
      <c r="A55" s="2"/>
      <c r="B55" s="49"/>
      <c r="C55" s="10"/>
      <c r="D55" s="26"/>
      <c r="E55" s="26"/>
      <c r="F55" s="29"/>
      <c r="G55" s="28"/>
      <c r="H55" s="28"/>
      <c r="I55" s="28"/>
      <c r="J55" s="28"/>
      <c r="K55" s="28"/>
      <c r="L55" s="28"/>
      <c r="M55" s="28"/>
      <c r="N55" s="10"/>
      <c r="O55" s="10"/>
      <c r="P55" s="35"/>
      <c r="Q55" s="35"/>
      <c r="R55" s="35"/>
      <c r="S55" s="35"/>
      <c r="T55" s="10"/>
      <c r="U55" s="10"/>
      <c r="V55" s="10"/>
      <c r="W55" s="10"/>
    </row>
    <row r="56" spans="1:23" x14ac:dyDescent="0.25">
      <c r="A56" s="2"/>
      <c r="B56" s="7" t="s">
        <v>21</v>
      </c>
      <c r="C56" s="5"/>
      <c r="D56" s="2"/>
      <c r="E56" s="2"/>
      <c r="F56" s="11"/>
      <c r="G56" s="9"/>
      <c r="H56" s="9"/>
      <c r="I56" s="9"/>
      <c r="J56" s="9"/>
      <c r="K56" s="8"/>
      <c r="L56" s="8"/>
      <c r="M56" s="8"/>
    </row>
    <row r="57" spans="1:23" ht="15.75" customHeight="1" x14ac:dyDescent="0.25">
      <c r="A57" s="2"/>
      <c r="B57" s="6"/>
      <c r="C57" s="3"/>
      <c r="D57" s="2"/>
      <c r="E57" s="2"/>
      <c r="F57" s="11"/>
      <c r="G57" s="9"/>
      <c r="H57" s="9"/>
      <c r="I57" s="9"/>
      <c r="J57" s="9"/>
      <c r="K57" s="9"/>
      <c r="L57" s="9"/>
      <c r="M57" s="9"/>
    </row>
    <row r="58" spans="1:23" x14ac:dyDescent="0.25">
      <c r="F58" s="2"/>
      <c r="G58" s="2"/>
      <c r="H58" s="2"/>
      <c r="I58" s="2"/>
      <c r="J58" s="2"/>
      <c r="K58" s="2"/>
      <c r="L58" s="2"/>
      <c r="M58" s="2"/>
    </row>
  </sheetData>
  <sheetProtection formatCells="0" formatColumns="0" formatRows="0" insertColumns="0" insertRows="0" insertHyperlinks="0" deleteColumns="0" deleteRows="0" sort="0" autoFilter="0" pivotTables="0"/>
  <mergeCells count="7">
    <mergeCell ref="P50:S50"/>
    <mergeCell ref="A1:U1"/>
    <mergeCell ref="C3:F3"/>
    <mergeCell ref="F47:K47"/>
    <mergeCell ref="D49:N49"/>
    <mergeCell ref="P48:Q48"/>
    <mergeCell ref="C2:F2"/>
  </mergeCells>
  <conditionalFormatting sqref="F51:F1048576 F6:F47 B2 C3 A1">
    <cfRule type="cellIs" dxfId="26" priority="7" operator="equal">
      <formula>"H"</formula>
    </cfRule>
    <cfRule type="cellIs" dxfId="25" priority="8" operator="equal">
      <formula>"M"</formula>
    </cfRule>
  </conditionalFormatting>
  <conditionalFormatting sqref="T6:T4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N45">
    <cfRule type="cellIs" dxfId="24" priority="5" operator="lessThanOrEqual">
      <formula>6</formula>
    </cfRule>
  </conditionalFormatting>
  <conditionalFormatting sqref="K6:M45">
    <cfRule type="cellIs" dxfId="23" priority="1" operator="equal">
      <formula>"N IV"</formula>
    </cfRule>
    <cfRule type="cellIs" dxfId="22" priority="2" operator="equal">
      <formula>"N III"</formula>
    </cfRule>
    <cfRule type="cellIs" dxfId="21" priority="3" operator="equal">
      <formula>"N II"</formula>
    </cfRule>
    <cfRule type="cellIs" dxfId="20" priority="4" operator="equal">
      <formula>"N I"</formula>
    </cfRule>
  </conditionalFormatting>
  <dataValidations count="1">
    <dataValidation type="list" allowBlank="1" showInputMessage="1" showErrorMessage="1" sqref="K6:M45">
      <formula1>"N I, N II, N III, N IV"</formula1>
    </dataValidation>
  </dataValidations>
  <printOptions horizontalCentered="1" verticalCentered="1"/>
  <pageMargins left="0.27559055118110237" right="0.70866141732283472" top="0.31496062992125984" bottom="0.19685039370078741" header="0.31496062992125984" footer="0.19685039370078741"/>
  <pageSetup scale="8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Button 1">
              <controlPr defaultSize="0" print="0" autoFill="0" autoPict="0" macro="[0]!_xludf.Hide">
                <anchor moveWithCells="1" sizeWithCells="1">
                  <from>
                    <xdr:col>20</xdr:col>
                    <xdr:colOff>314325</xdr:colOff>
                    <xdr:row>4</xdr:row>
                    <xdr:rowOff>285750</xdr:rowOff>
                  </from>
                  <to>
                    <xdr:col>22</xdr:col>
                    <xdr:colOff>390525</xdr:colOff>
                    <xdr:row>4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Button 2">
              <controlPr defaultSize="0" print="0" autoFill="0" autoPict="0" macro="[0]!_xludf.Unhide">
                <anchor moveWithCells="1" sizeWithCells="1">
                  <from>
                    <xdr:col>20</xdr:col>
                    <xdr:colOff>342900</xdr:colOff>
                    <xdr:row>3</xdr:row>
                    <xdr:rowOff>123825</xdr:rowOff>
                  </from>
                  <to>
                    <xdr:col>22</xdr:col>
                    <xdr:colOff>371475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Button 3">
              <controlPr defaultSize="0" print="0" autoFill="0" autoPict="0" macro="[0]!VistaPreviaImpresion" altText="IMPRIMIR">
                <anchor moveWithCells="1" sizeWithCells="1">
                  <from>
                    <xdr:col>20</xdr:col>
                    <xdr:colOff>342900</xdr:colOff>
                    <xdr:row>4</xdr:row>
                    <xdr:rowOff>685800</xdr:rowOff>
                  </from>
                  <to>
                    <xdr:col>22</xdr:col>
                    <xdr:colOff>390525</xdr:colOff>
                    <xdr:row>4</xdr:row>
                    <xdr:rowOff>1009650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W58"/>
  <sheetViews>
    <sheetView topLeftCell="A34" zoomScale="85" zoomScaleNormal="85" zoomScalePageLayoutView="85" workbookViewId="0">
      <selection activeCell="D50" sqref="D50"/>
    </sheetView>
  </sheetViews>
  <sheetFormatPr baseColWidth="10" defaultRowHeight="15" x14ac:dyDescent="0.25"/>
  <cols>
    <col min="1" max="1" width="3" style="1" customWidth="1"/>
    <col min="2" max="2" width="23.28515625" style="4" customWidth="1"/>
    <col min="3" max="3" width="28.7109375" style="1" customWidth="1"/>
    <col min="4" max="10" width="4.85546875" style="1" customWidth="1"/>
    <col min="11" max="13" width="4.7109375" style="1" customWidth="1"/>
    <col min="14" max="14" width="5.42578125" style="1" customWidth="1"/>
    <col min="15" max="15" width="4.5703125" style="1" customWidth="1"/>
    <col min="16" max="19" width="4.28515625" style="16" customWidth="1"/>
    <col min="20" max="20" width="7.140625" style="1" customWidth="1"/>
    <col min="21" max="16384" width="11.42578125" style="1"/>
  </cols>
  <sheetData>
    <row r="1" spans="1:23" ht="23.25" x14ac:dyDescent="0.25">
      <c r="A1" s="172" t="s">
        <v>105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0"/>
      <c r="W1" s="10"/>
    </row>
    <row r="2" spans="1:23" ht="16.5" customHeight="1" x14ac:dyDescent="0.3">
      <c r="A2" s="17"/>
      <c r="B2" s="44" t="s">
        <v>14</v>
      </c>
      <c r="C2" s="177">
        <f>DATOS!D3</f>
        <v>0</v>
      </c>
      <c r="D2" s="177"/>
      <c r="E2" s="177"/>
      <c r="F2" s="177"/>
      <c r="G2" s="45" t="str">
        <f>DATOS!C2</f>
        <v xml:space="preserve">TERCER   GRADO </v>
      </c>
      <c r="H2" s="45"/>
      <c r="I2" s="10"/>
      <c r="J2" s="10"/>
      <c r="N2" s="10"/>
      <c r="O2" s="10"/>
      <c r="P2" s="35"/>
      <c r="Q2" s="41" t="s">
        <v>16</v>
      </c>
      <c r="R2" s="41"/>
      <c r="S2" s="41"/>
      <c r="T2" s="10"/>
      <c r="U2" s="48">
        <f>DATOS!D4</f>
        <v>0</v>
      </c>
      <c r="V2" s="10"/>
      <c r="W2" s="10"/>
    </row>
    <row r="3" spans="1:23" ht="15" customHeight="1" x14ac:dyDescent="0.25">
      <c r="A3" s="17"/>
      <c r="B3" s="18"/>
      <c r="C3" s="173" t="s">
        <v>120</v>
      </c>
      <c r="D3" s="173"/>
      <c r="E3" s="173"/>
      <c r="F3" s="173"/>
      <c r="G3" s="20"/>
      <c r="H3" s="20"/>
      <c r="I3" s="20"/>
      <c r="J3" s="20"/>
      <c r="K3" s="32"/>
      <c r="L3" s="32"/>
      <c r="M3" s="32"/>
      <c r="N3" s="10"/>
      <c r="O3" s="10"/>
      <c r="P3" s="37" t="s">
        <v>9</v>
      </c>
      <c r="Q3" s="36"/>
      <c r="R3" s="37"/>
      <c r="S3" s="37"/>
      <c r="T3" s="10"/>
      <c r="U3" s="10"/>
      <c r="V3" s="10"/>
      <c r="W3" s="10"/>
    </row>
    <row r="4" spans="1:23" ht="18" customHeight="1" x14ac:dyDescent="0.25">
      <c r="A4" s="21"/>
      <c r="B4" s="108" t="s">
        <v>122</v>
      </c>
      <c r="C4" s="100">
        <v>40</v>
      </c>
      <c r="D4" s="46"/>
      <c r="E4" s="46"/>
      <c r="F4" s="47"/>
      <c r="G4" s="10"/>
      <c r="H4" s="10"/>
      <c r="I4" s="10"/>
      <c r="J4" s="10"/>
      <c r="L4" s="99"/>
      <c r="N4" s="99" t="s">
        <v>121</v>
      </c>
      <c r="O4" s="82">
        <v>20</v>
      </c>
      <c r="P4" s="82">
        <v>20</v>
      </c>
      <c r="Q4" s="82">
        <v>20</v>
      </c>
      <c r="R4" s="82">
        <v>20</v>
      </c>
      <c r="S4" s="51"/>
      <c r="T4" s="10"/>
      <c r="U4" s="10"/>
      <c r="V4" s="10"/>
      <c r="W4" s="10"/>
    </row>
    <row r="5" spans="1:23" s="13" customFormat="1" ht="80.25" customHeight="1" x14ac:dyDescent="0.25">
      <c r="A5" s="12" t="s">
        <v>0</v>
      </c>
      <c r="B5" s="14" t="s">
        <v>2</v>
      </c>
      <c r="C5" s="15" t="s">
        <v>1</v>
      </c>
      <c r="D5" s="158" t="s">
        <v>3</v>
      </c>
      <c r="E5" s="158" t="s">
        <v>4</v>
      </c>
      <c r="F5" s="158" t="s">
        <v>143</v>
      </c>
      <c r="G5" s="158" t="s">
        <v>144</v>
      </c>
      <c r="H5" s="158" t="s">
        <v>145</v>
      </c>
      <c r="I5" s="158" t="s">
        <v>5</v>
      </c>
      <c r="J5" s="158" t="s">
        <v>146</v>
      </c>
      <c r="K5" s="158" t="s">
        <v>112</v>
      </c>
      <c r="L5" s="158" t="s">
        <v>147</v>
      </c>
      <c r="M5" s="158" t="s">
        <v>148</v>
      </c>
      <c r="N5" s="102" t="s">
        <v>6</v>
      </c>
      <c r="O5" s="110" t="s">
        <v>123</v>
      </c>
      <c r="P5" s="22" t="s">
        <v>124</v>
      </c>
      <c r="Q5" s="22" t="s">
        <v>125</v>
      </c>
      <c r="R5" s="22" t="s">
        <v>129</v>
      </c>
      <c r="S5" s="22" t="s">
        <v>131</v>
      </c>
      <c r="T5" s="39" t="s">
        <v>10</v>
      </c>
      <c r="U5" s="23"/>
      <c r="V5" s="23"/>
      <c r="W5" s="23"/>
    </row>
    <row r="6" spans="1:23" ht="19.5" customHeight="1" x14ac:dyDescent="0.25">
      <c r="A6" s="24">
        <v>1</v>
      </c>
      <c r="B6" s="143" t="str">
        <f>DATOS!C8</f>
        <v>AEGP100111HGTRTDA5</v>
      </c>
      <c r="C6" s="144" t="str">
        <f>DATOS!D8</f>
        <v>LUIS GILBERTO</v>
      </c>
      <c r="D6" s="145">
        <v>6</v>
      </c>
      <c r="E6" s="145">
        <v>7</v>
      </c>
      <c r="F6" s="146">
        <v>8</v>
      </c>
      <c r="G6" s="146">
        <v>8</v>
      </c>
      <c r="H6" s="146">
        <v>8</v>
      </c>
      <c r="I6" s="146">
        <v>9</v>
      </c>
      <c r="J6" s="146">
        <v>7</v>
      </c>
      <c r="K6" s="145" t="s">
        <v>109</v>
      </c>
      <c r="L6" s="145" t="s">
        <v>110</v>
      </c>
      <c r="M6" s="145" t="s">
        <v>109</v>
      </c>
      <c r="N6" s="159">
        <f>AVERAGE(D6:J6)</f>
        <v>7.5714285714285712</v>
      </c>
      <c r="O6" s="151">
        <v>2</v>
      </c>
      <c r="P6" s="151"/>
      <c r="Q6" s="151"/>
      <c r="R6" s="151"/>
      <c r="S6" s="141">
        <f>SUM(O6:R6)</f>
        <v>2</v>
      </c>
      <c r="T6" s="142">
        <f>1-(SUM(O6+P6+Q6+R6)/(SUM($O$4+$P$4+$Q$4+$R$4)))</f>
        <v>0.97499999999999998</v>
      </c>
      <c r="U6" s="10"/>
      <c r="V6" s="10"/>
      <c r="W6" s="10"/>
    </row>
    <row r="7" spans="1:23" ht="19.5" customHeight="1" x14ac:dyDescent="0.25">
      <c r="A7" s="24">
        <v>2</v>
      </c>
      <c r="B7" s="143" t="str">
        <f>DATOS!C9</f>
        <v>AETS100614MGTRRNA2</v>
      </c>
      <c r="C7" s="144" t="str">
        <f>DATOS!D9</f>
        <v>MITZI CAMILA</v>
      </c>
      <c r="D7" s="145">
        <v>8</v>
      </c>
      <c r="E7" s="145"/>
      <c r="F7" s="146"/>
      <c r="G7" s="146"/>
      <c r="H7" s="146"/>
      <c r="I7" s="146"/>
      <c r="J7" s="146"/>
      <c r="K7" s="145"/>
      <c r="L7" s="145"/>
      <c r="M7" s="145" t="s">
        <v>111</v>
      </c>
      <c r="N7" s="159">
        <f t="shared" ref="N7:N45" si="0">AVERAGE(D7:J7)</f>
        <v>8</v>
      </c>
      <c r="O7" s="151"/>
      <c r="P7" s="151"/>
      <c r="Q7" s="151"/>
      <c r="R7" s="151"/>
      <c r="S7" s="141">
        <f t="shared" ref="S7:S45" si="1">SUM(O7:R7)</f>
        <v>0</v>
      </c>
      <c r="T7" s="142">
        <f t="shared" ref="T7:T45" si="2">1-(SUM(O7+P7+Q7+R7)/(SUM($O$4+$P$4+$Q$4+$R$4)))</f>
        <v>1</v>
      </c>
      <c r="U7" s="10"/>
      <c r="V7" s="10"/>
      <c r="W7" s="10"/>
    </row>
    <row r="8" spans="1:23" ht="19.5" customHeight="1" x14ac:dyDescent="0.25">
      <c r="A8" s="24">
        <v>3</v>
      </c>
      <c r="B8" s="143" t="str">
        <f>DATOS!C10</f>
        <v>CAVA100801MGTMLDA0</v>
      </c>
      <c r="C8" s="144" t="str">
        <f>DATOS!D10</f>
        <v>LESLIE</v>
      </c>
      <c r="D8" s="145"/>
      <c r="E8" s="145"/>
      <c r="F8" s="146"/>
      <c r="G8" s="146"/>
      <c r="H8" s="146"/>
      <c r="I8" s="146"/>
      <c r="J8" s="146"/>
      <c r="K8" s="145"/>
      <c r="L8" s="145"/>
      <c r="M8" s="145"/>
      <c r="N8" s="159" t="e">
        <f t="shared" si="0"/>
        <v>#DIV/0!</v>
      </c>
      <c r="O8" s="151"/>
      <c r="P8" s="151"/>
      <c r="Q8" s="151"/>
      <c r="R8" s="151"/>
      <c r="S8" s="141">
        <f t="shared" si="1"/>
        <v>0</v>
      </c>
      <c r="T8" s="142">
        <f t="shared" si="2"/>
        <v>1</v>
      </c>
      <c r="U8" s="10"/>
      <c r="V8" s="10"/>
      <c r="W8" s="10"/>
    </row>
    <row r="9" spans="1:23" ht="19.5" customHeight="1" x14ac:dyDescent="0.25">
      <c r="A9" s="24">
        <v>4</v>
      </c>
      <c r="B9" s="143" t="str">
        <f>DATOS!C11</f>
        <v>CUDG100804MGTRZBA6</v>
      </c>
      <c r="C9" s="144">
        <f>DATOS!D11</f>
        <v>0</v>
      </c>
      <c r="D9" s="147"/>
      <c r="E9" s="147"/>
      <c r="F9" s="146"/>
      <c r="G9" s="146"/>
      <c r="H9" s="146"/>
      <c r="I9" s="146"/>
      <c r="J9" s="146"/>
      <c r="K9" s="145"/>
      <c r="L9" s="145"/>
      <c r="M9" s="145"/>
      <c r="N9" s="159" t="e">
        <f t="shared" si="0"/>
        <v>#DIV/0!</v>
      </c>
      <c r="O9" s="151"/>
      <c r="P9" s="151"/>
      <c r="Q9" s="151"/>
      <c r="R9" s="151"/>
      <c r="S9" s="141">
        <f t="shared" si="1"/>
        <v>0</v>
      </c>
      <c r="T9" s="142">
        <f t="shared" si="2"/>
        <v>1</v>
      </c>
      <c r="U9" s="10"/>
      <c r="V9" s="10"/>
      <c r="W9" s="10"/>
    </row>
    <row r="10" spans="1:23" ht="19.5" customHeight="1" x14ac:dyDescent="0.25">
      <c r="A10" s="24">
        <v>5</v>
      </c>
      <c r="B10" s="143" t="str">
        <f>DATOS!C12</f>
        <v>DEGC101211HGTLRRA6</v>
      </c>
      <c r="C10" s="144">
        <f>DATOS!D12</f>
        <v>0</v>
      </c>
      <c r="D10" s="145"/>
      <c r="E10" s="145"/>
      <c r="F10" s="146"/>
      <c r="G10" s="146"/>
      <c r="H10" s="146"/>
      <c r="I10" s="146"/>
      <c r="J10" s="146"/>
      <c r="K10" s="145"/>
      <c r="L10" s="145"/>
      <c r="M10" s="145"/>
      <c r="N10" s="159" t="e">
        <f t="shared" si="0"/>
        <v>#DIV/0!</v>
      </c>
      <c r="O10" s="151"/>
      <c r="P10" s="151"/>
      <c r="Q10" s="151"/>
      <c r="R10" s="151"/>
      <c r="S10" s="141">
        <f t="shared" si="1"/>
        <v>0</v>
      </c>
      <c r="T10" s="142">
        <f t="shared" si="2"/>
        <v>1</v>
      </c>
      <c r="U10" s="10"/>
      <c r="V10" s="10"/>
      <c r="W10" s="10"/>
    </row>
    <row r="11" spans="1:23" ht="19.5" customHeight="1" x14ac:dyDescent="0.25">
      <c r="A11" s="24">
        <v>6</v>
      </c>
      <c r="B11" s="143" t="str">
        <f>DATOS!C13</f>
        <v>DIAD100821HGTZRNA5</v>
      </c>
      <c r="C11" s="144">
        <f>DATOS!D13</f>
        <v>0</v>
      </c>
      <c r="D11" s="148"/>
      <c r="E11" s="145"/>
      <c r="F11" s="146"/>
      <c r="G11" s="146"/>
      <c r="H11" s="146"/>
      <c r="I11" s="146"/>
      <c r="J11" s="146"/>
      <c r="K11" s="145"/>
      <c r="L11" s="145"/>
      <c r="M11" s="145"/>
      <c r="N11" s="159" t="e">
        <f t="shared" si="0"/>
        <v>#DIV/0!</v>
      </c>
      <c r="O11" s="151"/>
      <c r="P11" s="151"/>
      <c r="Q11" s="151"/>
      <c r="R11" s="151"/>
      <c r="S11" s="141">
        <f t="shared" si="1"/>
        <v>0</v>
      </c>
      <c r="T11" s="142">
        <f t="shared" si="2"/>
        <v>1</v>
      </c>
      <c r="U11" s="10"/>
      <c r="V11" s="10"/>
      <c r="W11" s="10"/>
    </row>
    <row r="12" spans="1:23" ht="19.5" customHeight="1" x14ac:dyDescent="0.25">
      <c r="A12" s="24">
        <v>7</v>
      </c>
      <c r="B12" s="143" t="str">
        <f>DATOS!C14</f>
        <v>DIDS100511MGTZZNA8</v>
      </c>
      <c r="C12" s="144">
        <f>DATOS!D14</f>
        <v>0</v>
      </c>
      <c r="D12" s="148"/>
      <c r="E12" s="145"/>
      <c r="F12" s="146"/>
      <c r="G12" s="146"/>
      <c r="H12" s="146"/>
      <c r="I12" s="146"/>
      <c r="J12" s="146"/>
      <c r="K12" s="145"/>
      <c r="L12" s="145"/>
      <c r="M12" s="145"/>
      <c r="N12" s="159" t="e">
        <f t="shared" si="0"/>
        <v>#DIV/0!</v>
      </c>
      <c r="O12" s="151"/>
      <c r="P12" s="151"/>
      <c r="Q12" s="151"/>
      <c r="R12" s="151"/>
      <c r="S12" s="141">
        <f t="shared" si="1"/>
        <v>0</v>
      </c>
      <c r="T12" s="142">
        <f t="shared" si="2"/>
        <v>1</v>
      </c>
      <c r="U12" s="10"/>
      <c r="V12" s="10"/>
      <c r="W12" s="10"/>
    </row>
    <row r="13" spans="1:23" ht="19.5" customHeight="1" x14ac:dyDescent="0.25">
      <c r="A13" s="24">
        <v>8</v>
      </c>
      <c r="B13" s="143" t="str">
        <f>DATOS!C15</f>
        <v>DIGA100927MGTZNNA9</v>
      </c>
      <c r="C13" s="144">
        <f>DATOS!D15</f>
        <v>0</v>
      </c>
      <c r="D13" s="148"/>
      <c r="E13" s="145"/>
      <c r="F13" s="146"/>
      <c r="G13" s="146"/>
      <c r="H13" s="146"/>
      <c r="I13" s="146"/>
      <c r="J13" s="146"/>
      <c r="K13" s="145"/>
      <c r="L13" s="145"/>
      <c r="M13" s="145"/>
      <c r="N13" s="159" t="e">
        <f t="shared" si="0"/>
        <v>#DIV/0!</v>
      </c>
      <c r="O13" s="151"/>
      <c r="P13" s="151"/>
      <c r="Q13" s="151"/>
      <c r="R13" s="151"/>
      <c r="S13" s="141">
        <f t="shared" si="1"/>
        <v>0</v>
      </c>
      <c r="T13" s="142">
        <f t="shared" si="2"/>
        <v>1</v>
      </c>
      <c r="U13" s="10"/>
      <c r="V13" s="10"/>
      <c r="W13" s="10"/>
    </row>
    <row r="14" spans="1:23" ht="19.5" customHeight="1" x14ac:dyDescent="0.25">
      <c r="A14" s="24">
        <v>9</v>
      </c>
      <c r="B14" s="143" t="str">
        <f>DATOS!C16</f>
        <v>DIGM101229HGTZNXA3</v>
      </c>
      <c r="C14" s="144">
        <f>DATOS!D16</f>
        <v>0</v>
      </c>
      <c r="D14" s="148"/>
      <c r="E14" s="145"/>
      <c r="F14" s="146"/>
      <c r="G14" s="146"/>
      <c r="H14" s="146"/>
      <c r="I14" s="146"/>
      <c r="J14" s="146"/>
      <c r="K14" s="145"/>
      <c r="L14" s="145"/>
      <c r="M14" s="145"/>
      <c r="N14" s="159" t="e">
        <f t="shared" si="0"/>
        <v>#DIV/0!</v>
      </c>
      <c r="O14" s="151"/>
      <c r="P14" s="151"/>
      <c r="Q14" s="151"/>
      <c r="R14" s="151"/>
      <c r="S14" s="141">
        <f t="shared" si="1"/>
        <v>0</v>
      </c>
      <c r="T14" s="142">
        <f t="shared" si="2"/>
        <v>1</v>
      </c>
      <c r="U14" s="10"/>
      <c r="V14" s="10"/>
      <c r="W14" s="10"/>
    </row>
    <row r="15" spans="1:23" ht="19.5" customHeight="1" x14ac:dyDescent="0.25">
      <c r="A15" s="24">
        <v>10</v>
      </c>
      <c r="B15" s="143" t="str">
        <f>DATOS!C17</f>
        <v>DIGF100916MGTZRTA2</v>
      </c>
      <c r="C15" s="144">
        <f>DATOS!D17</f>
        <v>0</v>
      </c>
      <c r="D15" s="148"/>
      <c r="E15" s="145"/>
      <c r="F15" s="146"/>
      <c r="G15" s="146"/>
      <c r="H15" s="146"/>
      <c r="I15" s="146"/>
      <c r="J15" s="146"/>
      <c r="K15" s="145"/>
      <c r="L15" s="145"/>
      <c r="M15" s="145"/>
      <c r="N15" s="159" t="e">
        <f t="shared" si="0"/>
        <v>#DIV/0!</v>
      </c>
      <c r="O15" s="151"/>
      <c r="P15" s="151"/>
      <c r="Q15" s="151"/>
      <c r="R15" s="151"/>
      <c r="S15" s="141">
        <f t="shared" si="1"/>
        <v>0</v>
      </c>
      <c r="T15" s="142">
        <f t="shared" si="2"/>
        <v>1</v>
      </c>
      <c r="U15" s="10"/>
      <c r="V15" s="10"/>
      <c r="W15" s="10"/>
    </row>
    <row r="16" spans="1:23" ht="19.5" customHeight="1" x14ac:dyDescent="0.25">
      <c r="A16" s="24">
        <v>11</v>
      </c>
      <c r="B16" s="143" t="str">
        <f>DATOS!C18</f>
        <v>DIGC101206HGTZVHA5</v>
      </c>
      <c r="C16" s="144">
        <f>DATOS!D18</f>
        <v>0</v>
      </c>
      <c r="D16" s="148"/>
      <c r="E16" s="145"/>
      <c r="F16" s="146"/>
      <c r="G16" s="146"/>
      <c r="H16" s="146"/>
      <c r="I16" s="146"/>
      <c r="J16" s="146"/>
      <c r="K16" s="145"/>
      <c r="L16" s="145"/>
      <c r="M16" s="145"/>
      <c r="N16" s="159" t="e">
        <f t="shared" si="0"/>
        <v>#DIV/0!</v>
      </c>
      <c r="O16" s="151"/>
      <c r="P16" s="151"/>
      <c r="Q16" s="151"/>
      <c r="R16" s="151"/>
      <c r="S16" s="141">
        <f t="shared" si="1"/>
        <v>0</v>
      </c>
      <c r="T16" s="142">
        <f t="shared" si="2"/>
        <v>1</v>
      </c>
      <c r="U16" s="10"/>
      <c r="V16" s="10"/>
      <c r="W16" s="10"/>
    </row>
    <row r="17" spans="1:23" ht="19.5" customHeight="1" x14ac:dyDescent="0.25">
      <c r="A17" s="24">
        <v>12</v>
      </c>
      <c r="B17" s="143" t="str">
        <f>DATOS!C19</f>
        <v>DIGE100502HDFZVDA3</v>
      </c>
      <c r="C17" s="144">
        <f>DATOS!D19</f>
        <v>0</v>
      </c>
      <c r="D17" s="148"/>
      <c r="E17" s="145"/>
      <c r="F17" s="146"/>
      <c r="G17" s="146"/>
      <c r="H17" s="146"/>
      <c r="I17" s="146"/>
      <c r="J17" s="146"/>
      <c r="K17" s="145"/>
      <c r="L17" s="145"/>
      <c r="M17" s="145"/>
      <c r="N17" s="159" t="e">
        <f t="shared" si="0"/>
        <v>#DIV/0!</v>
      </c>
      <c r="O17" s="151"/>
      <c r="P17" s="151"/>
      <c r="Q17" s="151"/>
      <c r="R17" s="151"/>
      <c r="S17" s="141">
        <f t="shared" si="1"/>
        <v>0</v>
      </c>
      <c r="T17" s="142">
        <f t="shared" si="2"/>
        <v>1</v>
      </c>
      <c r="U17" s="10"/>
      <c r="V17" s="10"/>
      <c r="W17" s="10"/>
    </row>
    <row r="18" spans="1:23" ht="19.5" customHeight="1" x14ac:dyDescent="0.25">
      <c r="A18" s="24">
        <v>13</v>
      </c>
      <c r="B18" s="143" t="str">
        <f>DATOS!C20</f>
        <v>DIMG101024HGTZRLA3</v>
      </c>
      <c r="C18" s="144">
        <f>DATOS!D20</f>
        <v>0</v>
      </c>
      <c r="D18" s="148"/>
      <c r="E18" s="145"/>
      <c r="F18" s="146"/>
      <c r="G18" s="146"/>
      <c r="H18" s="146"/>
      <c r="I18" s="146"/>
      <c r="J18" s="146"/>
      <c r="K18" s="145"/>
      <c r="L18" s="145"/>
      <c r="M18" s="145"/>
      <c r="N18" s="159" t="e">
        <f t="shared" si="0"/>
        <v>#DIV/0!</v>
      </c>
      <c r="O18" s="151"/>
      <c r="P18" s="151"/>
      <c r="Q18" s="151"/>
      <c r="R18" s="151"/>
      <c r="S18" s="141">
        <f t="shared" si="1"/>
        <v>0</v>
      </c>
      <c r="T18" s="142">
        <f t="shared" si="2"/>
        <v>1</v>
      </c>
      <c r="U18" s="10"/>
      <c r="V18" s="10"/>
      <c r="W18" s="10"/>
    </row>
    <row r="19" spans="1:23" ht="19.5" customHeight="1" x14ac:dyDescent="0.25">
      <c r="A19" s="24">
        <v>14</v>
      </c>
      <c r="B19" s="143" t="str">
        <f>DATOS!C21</f>
        <v>DIPE100226MGTZNVA8</v>
      </c>
      <c r="C19" s="144">
        <f>DATOS!D21</f>
        <v>0</v>
      </c>
      <c r="D19" s="148"/>
      <c r="E19" s="145"/>
      <c r="F19" s="146"/>
      <c r="G19" s="146"/>
      <c r="H19" s="146"/>
      <c r="I19" s="146"/>
      <c r="J19" s="146"/>
      <c r="K19" s="145"/>
      <c r="L19" s="145"/>
      <c r="M19" s="145"/>
      <c r="N19" s="159" t="e">
        <f t="shared" si="0"/>
        <v>#DIV/0!</v>
      </c>
      <c r="O19" s="151"/>
      <c r="P19" s="151"/>
      <c r="Q19" s="151"/>
      <c r="R19" s="151"/>
      <c r="S19" s="141">
        <f t="shared" si="1"/>
        <v>0</v>
      </c>
      <c r="T19" s="142">
        <f t="shared" si="2"/>
        <v>1</v>
      </c>
      <c r="U19" s="10"/>
      <c r="V19" s="10"/>
      <c r="W19" s="10"/>
    </row>
    <row r="20" spans="1:23" ht="19.5" customHeight="1" x14ac:dyDescent="0.25">
      <c r="A20" s="24">
        <v>15</v>
      </c>
      <c r="B20" s="143" t="str">
        <f>DATOS!C22</f>
        <v>DIPJ100506HGTZNNA7</v>
      </c>
      <c r="C20" s="144">
        <f>DATOS!D22</f>
        <v>0</v>
      </c>
      <c r="D20" s="148"/>
      <c r="E20" s="145"/>
      <c r="F20" s="146"/>
      <c r="G20" s="146"/>
      <c r="H20" s="146"/>
      <c r="I20" s="146"/>
      <c r="J20" s="146"/>
      <c r="K20" s="145"/>
      <c r="L20" s="145"/>
      <c r="M20" s="145"/>
      <c r="N20" s="159" t="e">
        <f t="shared" si="0"/>
        <v>#DIV/0!</v>
      </c>
      <c r="O20" s="151"/>
      <c r="P20" s="151"/>
      <c r="Q20" s="151"/>
      <c r="R20" s="151"/>
      <c r="S20" s="141">
        <f t="shared" si="1"/>
        <v>0</v>
      </c>
      <c r="T20" s="142">
        <f t="shared" si="2"/>
        <v>1</v>
      </c>
      <c r="U20" s="10"/>
      <c r="V20" s="10"/>
      <c r="W20" s="10"/>
    </row>
    <row r="21" spans="1:23" ht="19.5" customHeight="1" x14ac:dyDescent="0.25">
      <c r="A21" s="24">
        <v>16</v>
      </c>
      <c r="B21" s="143" t="str">
        <f>DATOS!C23</f>
        <v>GADR101003HGTRZBA6</v>
      </c>
      <c r="C21" s="144">
        <f>DATOS!D23</f>
        <v>0</v>
      </c>
      <c r="D21" s="148"/>
      <c r="E21" s="145"/>
      <c r="F21" s="146"/>
      <c r="G21" s="146"/>
      <c r="H21" s="146"/>
      <c r="I21" s="146"/>
      <c r="J21" s="146"/>
      <c r="K21" s="145"/>
      <c r="L21" s="145"/>
      <c r="M21" s="145"/>
      <c r="N21" s="159" t="e">
        <f t="shared" si="0"/>
        <v>#DIV/0!</v>
      </c>
      <c r="O21" s="151"/>
      <c r="P21" s="151"/>
      <c r="Q21" s="151"/>
      <c r="R21" s="151"/>
      <c r="S21" s="141">
        <f t="shared" si="1"/>
        <v>0</v>
      </c>
      <c r="T21" s="142">
        <f t="shared" si="2"/>
        <v>1</v>
      </c>
      <c r="U21" s="10"/>
      <c r="V21" s="10"/>
      <c r="W21" s="10"/>
    </row>
    <row r="22" spans="1:23" ht="19.5" customHeight="1" x14ac:dyDescent="0.25">
      <c r="A22" s="24">
        <v>17</v>
      </c>
      <c r="B22" s="143" t="str">
        <f>DATOS!C24</f>
        <v>GUDC100402MGTVZTA9</v>
      </c>
      <c r="C22" s="144">
        <f>DATOS!D24</f>
        <v>0</v>
      </c>
      <c r="D22" s="148"/>
      <c r="E22" s="145"/>
      <c r="F22" s="146"/>
      <c r="G22" s="146"/>
      <c r="H22" s="146"/>
      <c r="I22" s="146"/>
      <c r="J22" s="146"/>
      <c r="K22" s="145"/>
      <c r="L22" s="145"/>
      <c r="M22" s="145"/>
      <c r="N22" s="159" t="e">
        <f t="shared" si="0"/>
        <v>#DIV/0!</v>
      </c>
      <c r="O22" s="151"/>
      <c r="P22" s="151"/>
      <c r="Q22" s="151"/>
      <c r="R22" s="151"/>
      <c r="S22" s="141">
        <f t="shared" si="1"/>
        <v>0</v>
      </c>
      <c r="T22" s="142">
        <f t="shared" si="2"/>
        <v>1</v>
      </c>
      <c r="U22" s="10"/>
      <c r="V22" s="10"/>
      <c r="W22" s="10"/>
    </row>
    <row r="23" spans="1:23" ht="19.5" customHeight="1" x14ac:dyDescent="0.25">
      <c r="A23" s="24">
        <v>18</v>
      </c>
      <c r="B23" s="143" t="str">
        <f>DATOS!C25</f>
        <v>HEMI100531HGTRNSA9</v>
      </c>
      <c r="C23" s="144">
        <f>DATOS!D25</f>
        <v>0</v>
      </c>
      <c r="D23" s="148"/>
      <c r="E23" s="145"/>
      <c r="F23" s="146"/>
      <c r="G23" s="146"/>
      <c r="H23" s="146"/>
      <c r="I23" s="146"/>
      <c r="J23" s="146"/>
      <c r="K23" s="145"/>
      <c r="L23" s="145"/>
      <c r="M23" s="145"/>
      <c r="N23" s="159" t="e">
        <f t="shared" si="0"/>
        <v>#DIV/0!</v>
      </c>
      <c r="O23" s="151"/>
      <c r="P23" s="151"/>
      <c r="Q23" s="151"/>
      <c r="R23" s="151"/>
      <c r="S23" s="141">
        <f t="shared" si="1"/>
        <v>0</v>
      </c>
      <c r="T23" s="142">
        <f t="shared" si="2"/>
        <v>1</v>
      </c>
      <c r="U23" s="10"/>
      <c r="V23" s="10"/>
      <c r="W23" s="10"/>
    </row>
    <row r="24" spans="1:23" ht="19.5" customHeight="1" x14ac:dyDescent="0.25">
      <c r="A24" s="24">
        <v>19</v>
      </c>
      <c r="B24" s="143" t="str">
        <f>DATOS!C26</f>
        <v>LUGT101205MGTNVNA6</v>
      </c>
      <c r="C24" s="144">
        <f>DATOS!D26</f>
        <v>0</v>
      </c>
      <c r="D24" s="149"/>
      <c r="E24" s="150"/>
      <c r="F24" s="146"/>
      <c r="G24" s="146"/>
      <c r="H24" s="146"/>
      <c r="I24" s="146"/>
      <c r="J24" s="146"/>
      <c r="K24" s="145"/>
      <c r="L24" s="145"/>
      <c r="M24" s="145"/>
      <c r="N24" s="159" t="e">
        <f t="shared" si="0"/>
        <v>#DIV/0!</v>
      </c>
      <c r="O24" s="151"/>
      <c r="P24" s="151"/>
      <c r="Q24" s="151"/>
      <c r="R24" s="151"/>
      <c r="S24" s="141">
        <f t="shared" si="1"/>
        <v>0</v>
      </c>
      <c r="T24" s="142">
        <f t="shared" si="2"/>
        <v>1</v>
      </c>
      <c r="U24" s="10"/>
      <c r="V24" s="10"/>
      <c r="W24" s="10"/>
    </row>
    <row r="25" spans="1:23" ht="19.5" customHeight="1" x14ac:dyDescent="0.25">
      <c r="A25" s="24">
        <v>20</v>
      </c>
      <c r="B25" s="143" t="str">
        <f>DATOS!C27</f>
        <v>MAGA101211MGTCVRA1</v>
      </c>
      <c r="C25" s="144">
        <f>DATOS!D27</f>
        <v>0</v>
      </c>
      <c r="D25" s="148"/>
      <c r="E25" s="145"/>
      <c r="F25" s="146"/>
      <c r="G25" s="146"/>
      <c r="H25" s="146"/>
      <c r="I25" s="146"/>
      <c r="J25" s="146"/>
      <c r="K25" s="145"/>
      <c r="L25" s="145"/>
      <c r="M25" s="145"/>
      <c r="N25" s="159" t="e">
        <f t="shared" si="0"/>
        <v>#DIV/0!</v>
      </c>
      <c r="O25" s="151"/>
      <c r="P25" s="151"/>
      <c r="Q25" s="151"/>
      <c r="R25" s="151"/>
      <c r="S25" s="141">
        <f t="shared" si="1"/>
        <v>0</v>
      </c>
      <c r="T25" s="142">
        <f t="shared" si="2"/>
        <v>1</v>
      </c>
      <c r="U25" s="10"/>
      <c r="V25" s="10"/>
      <c r="W25" s="10"/>
    </row>
    <row r="26" spans="1:23" ht="19.5" customHeight="1" x14ac:dyDescent="0.25">
      <c r="A26" s="24">
        <v>21</v>
      </c>
      <c r="B26" s="143" t="str">
        <f>DATOS!C28</f>
        <v>MAGV100102MGTRVLA6</v>
      </c>
      <c r="C26" s="144">
        <f>DATOS!D28</f>
        <v>0</v>
      </c>
      <c r="D26" s="148"/>
      <c r="E26" s="145"/>
      <c r="F26" s="146"/>
      <c r="G26" s="146"/>
      <c r="H26" s="146"/>
      <c r="I26" s="146"/>
      <c r="J26" s="146"/>
      <c r="K26" s="145"/>
      <c r="L26" s="145"/>
      <c r="M26" s="145"/>
      <c r="N26" s="159" t="e">
        <f t="shared" si="0"/>
        <v>#DIV/0!</v>
      </c>
      <c r="O26" s="151"/>
      <c r="P26" s="151"/>
      <c r="Q26" s="151"/>
      <c r="R26" s="151"/>
      <c r="S26" s="141">
        <f t="shared" si="1"/>
        <v>0</v>
      </c>
      <c r="T26" s="142">
        <f t="shared" si="2"/>
        <v>1</v>
      </c>
      <c r="U26" s="10"/>
      <c r="V26" s="10"/>
      <c r="W26" s="10"/>
    </row>
    <row r="27" spans="1:23" ht="19.5" customHeight="1" x14ac:dyDescent="0.25">
      <c r="A27" s="24">
        <v>22</v>
      </c>
      <c r="B27" s="143" t="str">
        <f>DATOS!C29</f>
        <v>MEDF100728MGTNZTA3</v>
      </c>
      <c r="C27" s="144">
        <f>DATOS!D29</f>
        <v>0</v>
      </c>
      <c r="D27" s="148"/>
      <c r="E27" s="145"/>
      <c r="F27" s="146"/>
      <c r="G27" s="146"/>
      <c r="H27" s="146"/>
      <c r="I27" s="146"/>
      <c r="J27" s="146"/>
      <c r="K27" s="145"/>
      <c r="L27" s="145"/>
      <c r="M27" s="145"/>
      <c r="N27" s="159" t="e">
        <f t="shared" si="0"/>
        <v>#DIV/0!</v>
      </c>
      <c r="O27" s="151"/>
      <c r="P27" s="151"/>
      <c r="Q27" s="151"/>
      <c r="R27" s="151"/>
      <c r="S27" s="141">
        <f t="shared" si="1"/>
        <v>0</v>
      </c>
      <c r="T27" s="142">
        <f t="shared" si="2"/>
        <v>1</v>
      </c>
      <c r="U27" s="10"/>
      <c r="V27" s="10"/>
      <c r="W27" s="10"/>
    </row>
    <row r="28" spans="1:23" ht="19.5" customHeight="1" x14ac:dyDescent="0.25">
      <c r="A28" s="24">
        <v>23</v>
      </c>
      <c r="B28" s="143" t="str">
        <f>DATOS!C30</f>
        <v>MIAP101205MGTLRLA7</v>
      </c>
      <c r="C28" s="144">
        <f>DATOS!D30</f>
        <v>0</v>
      </c>
      <c r="D28" s="148"/>
      <c r="E28" s="145"/>
      <c r="F28" s="146"/>
      <c r="G28" s="146"/>
      <c r="H28" s="146"/>
      <c r="I28" s="146"/>
      <c r="J28" s="146"/>
      <c r="K28" s="145"/>
      <c r="L28" s="145"/>
      <c r="M28" s="145"/>
      <c r="N28" s="159" t="e">
        <f t="shared" si="0"/>
        <v>#DIV/0!</v>
      </c>
      <c r="O28" s="151"/>
      <c r="P28" s="151"/>
      <c r="Q28" s="151"/>
      <c r="R28" s="151"/>
      <c r="S28" s="141">
        <f t="shared" si="1"/>
        <v>0</v>
      </c>
      <c r="T28" s="142">
        <f t="shared" si="2"/>
        <v>1</v>
      </c>
      <c r="U28" s="10"/>
      <c r="V28" s="10"/>
      <c r="W28" s="10"/>
    </row>
    <row r="29" spans="1:23" ht="19.5" customHeight="1" x14ac:dyDescent="0.25">
      <c r="A29" s="24">
        <v>24</v>
      </c>
      <c r="B29" s="143" t="str">
        <f>DATOS!C31</f>
        <v>MOCM100713HGTNHRA4</v>
      </c>
      <c r="C29" s="144">
        <f>DATOS!D31</f>
        <v>0</v>
      </c>
      <c r="D29" s="148"/>
      <c r="E29" s="145"/>
      <c r="F29" s="146"/>
      <c r="G29" s="146"/>
      <c r="H29" s="146"/>
      <c r="I29" s="146"/>
      <c r="J29" s="146"/>
      <c r="K29" s="145"/>
      <c r="L29" s="145"/>
      <c r="M29" s="145"/>
      <c r="N29" s="159" t="e">
        <f t="shared" si="0"/>
        <v>#DIV/0!</v>
      </c>
      <c r="O29" s="151"/>
      <c r="P29" s="151"/>
      <c r="Q29" s="151"/>
      <c r="R29" s="151"/>
      <c r="S29" s="141">
        <f t="shared" si="1"/>
        <v>0</v>
      </c>
      <c r="T29" s="142">
        <f t="shared" si="2"/>
        <v>1</v>
      </c>
      <c r="U29" s="10"/>
      <c r="V29" s="10"/>
      <c r="W29" s="10"/>
    </row>
    <row r="30" spans="1:23" ht="19.5" customHeight="1" x14ac:dyDescent="0.25">
      <c r="A30" s="24">
        <v>25</v>
      </c>
      <c r="B30" s="143" t="str">
        <f>DATOS!C32</f>
        <v>OEDC100413HGTRZHA6</v>
      </c>
      <c r="C30" s="144">
        <f>DATOS!D32</f>
        <v>0</v>
      </c>
      <c r="D30" s="148"/>
      <c r="E30" s="145"/>
      <c r="F30" s="146"/>
      <c r="G30" s="146"/>
      <c r="H30" s="146"/>
      <c r="I30" s="146"/>
      <c r="J30" s="146"/>
      <c r="K30" s="145"/>
      <c r="L30" s="145"/>
      <c r="M30" s="145"/>
      <c r="N30" s="159" t="e">
        <f t="shared" si="0"/>
        <v>#DIV/0!</v>
      </c>
      <c r="O30" s="151"/>
      <c r="P30" s="151"/>
      <c r="Q30" s="151"/>
      <c r="R30" s="151"/>
      <c r="S30" s="141">
        <f t="shared" si="1"/>
        <v>0</v>
      </c>
      <c r="T30" s="142">
        <f t="shared" si="2"/>
        <v>1</v>
      </c>
      <c r="U30" s="10"/>
      <c r="V30" s="10"/>
      <c r="W30" s="10"/>
    </row>
    <row r="31" spans="1:23" ht="19.5" customHeight="1" x14ac:dyDescent="0.25">
      <c r="A31" s="24">
        <v>26</v>
      </c>
      <c r="B31" s="143" t="str">
        <f>DATOS!C33</f>
        <v>PEDE100921MGTNZSA0</v>
      </c>
      <c r="C31" s="144">
        <f>DATOS!D33</f>
        <v>0</v>
      </c>
      <c r="D31" s="148"/>
      <c r="E31" s="145"/>
      <c r="F31" s="146"/>
      <c r="G31" s="146"/>
      <c r="H31" s="146"/>
      <c r="I31" s="146"/>
      <c r="J31" s="146"/>
      <c r="K31" s="145"/>
      <c r="L31" s="145"/>
      <c r="M31" s="145"/>
      <c r="N31" s="159" t="e">
        <f t="shared" si="0"/>
        <v>#DIV/0!</v>
      </c>
      <c r="O31" s="151"/>
      <c r="P31" s="151"/>
      <c r="Q31" s="151"/>
      <c r="R31" s="151"/>
      <c r="S31" s="141">
        <f t="shared" si="1"/>
        <v>0</v>
      </c>
      <c r="T31" s="142">
        <f t="shared" si="2"/>
        <v>1</v>
      </c>
      <c r="U31" s="10"/>
      <c r="V31" s="10"/>
      <c r="W31" s="10"/>
    </row>
    <row r="32" spans="1:23" ht="19.5" customHeight="1" x14ac:dyDescent="0.25">
      <c r="A32" s="24">
        <v>27</v>
      </c>
      <c r="B32" s="143" t="str">
        <f>DATOS!C34</f>
        <v>PEGJ100413HGTNVNA8</v>
      </c>
      <c r="C32" s="144">
        <f>DATOS!D34</f>
        <v>0</v>
      </c>
      <c r="D32" s="148"/>
      <c r="E32" s="145"/>
      <c r="F32" s="146"/>
      <c r="G32" s="146"/>
      <c r="H32" s="146"/>
      <c r="I32" s="146"/>
      <c r="J32" s="146"/>
      <c r="K32" s="145"/>
      <c r="L32" s="145"/>
      <c r="M32" s="145"/>
      <c r="N32" s="159" t="e">
        <f t="shared" si="0"/>
        <v>#DIV/0!</v>
      </c>
      <c r="O32" s="151"/>
      <c r="P32" s="151"/>
      <c r="Q32" s="151"/>
      <c r="R32" s="151"/>
      <c r="S32" s="141">
        <f t="shared" si="1"/>
        <v>0</v>
      </c>
      <c r="T32" s="142">
        <f t="shared" si="2"/>
        <v>1</v>
      </c>
      <c r="U32" s="10"/>
      <c r="V32" s="10"/>
      <c r="W32" s="10"/>
    </row>
    <row r="33" spans="1:23" ht="19.5" customHeight="1" x14ac:dyDescent="0.25">
      <c r="A33" s="24">
        <v>28</v>
      </c>
      <c r="B33" s="143" t="str">
        <f>DATOS!C35</f>
        <v>PEVC100509MGTNZMA9</v>
      </c>
      <c r="C33" s="144">
        <f>DATOS!D35</f>
        <v>0</v>
      </c>
      <c r="D33" s="148"/>
      <c r="E33" s="145"/>
      <c r="F33" s="146"/>
      <c r="G33" s="146"/>
      <c r="H33" s="146"/>
      <c r="I33" s="146"/>
      <c r="J33" s="146"/>
      <c r="K33" s="145"/>
      <c r="L33" s="145"/>
      <c r="M33" s="145"/>
      <c r="N33" s="159" t="e">
        <f t="shared" si="0"/>
        <v>#DIV/0!</v>
      </c>
      <c r="O33" s="151"/>
      <c r="P33" s="151"/>
      <c r="Q33" s="151"/>
      <c r="R33" s="151"/>
      <c r="S33" s="141">
        <f t="shared" si="1"/>
        <v>0</v>
      </c>
      <c r="T33" s="142">
        <f t="shared" si="2"/>
        <v>1</v>
      </c>
      <c r="U33" s="10"/>
      <c r="V33" s="10"/>
      <c r="W33" s="10"/>
    </row>
    <row r="34" spans="1:23" ht="19.5" customHeight="1" x14ac:dyDescent="0.25">
      <c r="A34" s="24">
        <v>29</v>
      </c>
      <c r="B34" s="143" t="str">
        <f>DATOS!C36</f>
        <v>ROMA100108HGTDNLA4</v>
      </c>
      <c r="C34" s="144">
        <f>DATOS!D36</f>
        <v>0</v>
      </c>
      <c r="D34" s="148"/>
      <c r="E34" s="145"/>
      <c r="F34" s="146"/>
      <c r="G34" s="146"/>
      <c r="H34" s="146"/>
      <c r="I34" s="146"/>
      <c r="J34" s="146"/>
      <c r="K34" s="145"/>
      <c r="L34" s="145"/>
      <c r="M34" s="145"/>
      <c r="N34" s="159" t="e">
        <f t="shared" si="0"/>
        <v>#DIV/0!</v>
      </c>
      <c r="O34" s="151"/>
      <c r="P34" s="151"/>
      <c r="Q34" s="151"/>
      <c r="R34" s="151"/>
      <c r="S34" s="141">
        <f t="shared" si="1"/>
        <v>0</v>
      </c>
      <c r="T34" s="142">
        <f t="shared" si="2"/>
        <v>1</v>
      </c>
      <c r="U34" s="10"/>
      <c r="V34" s="10"/>
      <c r="W34" s="10"/>
    </row>
    <row r="35" spans="1:23" ht="19.5" customHeight="1" x14ac:dyDescent="0.25">
      <c r="A35" s="24">
        <v>30</v>
      </c>
      <c r="B35" s="143" t="str">
        <f>DATOS!C37</f>
        <v>SEAA101111HGTRLXA0</v>
      </c>
      <c r="C35" s="144">
        <f>DATOS!D37</f>
        <v>0</v>
      </c>
      <c r="D35" s="148"/>
      <c r="E35" s="145"/>
      <c r="F35" s="146"/>
      <c r="G35" s="146"/>
      <c r="H35" s="146"/>
      <c r="I35" s="146"/>
      <c r="J35" s="146"/>
      <c r="K35" s="145"/>
      <c r="L35" s="145"/>
      <c r="M35" s="145"/>
      <c r="N35" s="159" t="e">
        <f t="shared" si="0"/>
        <v>#DIV/0!</v>
      </c>
      <c r="O35" s="151"/>
      <c r="P35" s="151"/>
      <c r="Q35" s="151"/>
      <c r="R35" s="151"/>
      <c r="S35" s="141">
        <f t="shared" si="1"/>
        <v>0</v>
      </c>
      <c r="T35" s="142">
        <f t="shared" si="2"/>
        <v>1</v>
      </c>
      <c r="U35" s="10"/>
      <c r="V35" s="10"/>
      <c r="W35" s="10"/>
    </row>
    <row r="36" spans="1:23" ht="19.5" customHeight="1" x14ac:dyDescent="0.25">
      <c r="A36" s="24">
        <v>31</v>
      </c>
      <c r="B36" s="143" t="str">
        <f>DATOS!C38</f>
        <v>SOMS100617HGTLLNA6</v>
      </c>
      <c r="C36" s="144">
        <f>DATOS!D38</f>
        <v>0</v>
      </c>
      <c r="D36" s="148"/>
      <c r="E36" s="145"/>
      <c r="F36" s="146"/>
      <c r="G36" s="146"/>
      <c r="H36" s="146"/>
      <c r="I36" s="146"/>
      <c r="J36" s="146"/>
      <c r="K36" s="145"/>
      <c r="L36" s="145"/>
      <c r="M36" s="145"/>
      <c r="N36" s="159" t="e">
        <f t="shared" si="0"/>
        <v>#DIV/0!</v>
      </c>
      <c r="O36" s="151"/>
      <c r="P36" s="151"/>
      <c r="Q36" s="151"/>
      <c r="R36" s="151"/>
      <c r="S36" s="141">
        <f t="shared" si="1"/>
        <v>0</v>
      </c>
      <c r="T36" s="142">
        <f t="shared" si="2"/>
        <v>1</v>
      </c>
      <c r="U36" s="10"/>
      <c r="V36" s="10"/>
      <c r="W36" s="10"/>
    </row>
    <row r="37" spans="1:23" ht="19.5" customHeight="1" x14ac:dyDescent="0.25">
      <c r="A37" s="24">
        <v>32</v>
      </c>
      <c r="B37" s="143" t="str">
        <f>DATOS!C39</f>
        <v>VAAD100508HGTZLGA8</v>
      </c>
      <c r="C37" s="144">
        <f>DATOS!D39</f>
        <v>0</v>
      </c>
      <c r="D37" s="148"/>
      <c r="E37" s="145"/>
      <c r="F37" s="146"/>
      <c r="G37" s="146"/>
      <c r="H37" s="146"/>
      <c r="I37" s="146"/>
      <c r="J37" s="146"/>
      <c r="K37" s="145"/>
      <c r="L37" s="145"/>
      <c r="M37" s="145"/>
      <c r="N37" s="159" t="e">
        <f t="shared" si="0"/>
        <v>#DIV/0!</v>
      </c>
      <c r="O37" s="151"/>
      <c r="P37" s="151"/>
      <c r="Q37" s="151"/>
      <c r="R37" s="151"/>
      <c r="S37" s="141">
        <f t="shared" si="1"/>
        <v>0</v>
      </c>
      <c r="T37" s="142">
        <f t="shared" si="2"/>
        <v>1</v>
      </c>
      <c r="U37" s="10"/>
      <c r="V37" s="10"/>
      <c r="W37" s="10"/>
    </row>
    <row r="38" spans="1:23" ht="19.5" customHeight="1" x14ac:dyDescent="0.25">
      <c r="A38" s="24">
        <v>33</v>
      </c>
      <c r="B38" s="143" t="str">
        <f>DATOS!C40</f>
        <v>VAGF100121HGTZVRA9</v>
      </c>
      <c r="C38" s="144">
        <f>DATOS!D40</f>
        <v>0</v>
      </c>
      <c r="D38" s="148"/>
      <c r="E38" s="145"/>
      <c r="F38" s="146"/>
      <c r="G38" s="146"/>
      <c r="H38" s="146"/>
      <c r="I38" s="146"/>
      <c r="J38" s="146"/>
      <c r="K38" s="145"/>
      <c r="L38" s="145"/>
      <c r="M38" s="145"/>
      <c r="N38" s="159" t="e">
        <f t="shared" si="0"/>
        <v>#DIV/0!</v>
      </c>
      <c r="O38" s="151"/>
      <c r="P38" s="151"/>
      <c r="Q38" s="151"/>
      <c r="R38" s="151"/>
      <c r="S38" s="141">
        <f t="shared" si="1"/>
        <v>0</v>
      </c>
      <c r="T38" s="142">
        <f t="shared" si="2"/>
        <v>1</v>
      </c>
      <c r="U38" s="10"/>
      <c r="V38" s="10"/>
      <c r="W38" s="10"/>
    </row>
    <row r="39" spans="1:23" ht="19.5" customHeight="1" x14ac:dyDescent="0.25">
      <c r="A39" s="24">
        <v>34</v>
      </c>
      <c r="B39" s="143" t="str">
        <f>DATOS!C41</f>
        <v>VAPM101215HGTZNRA1</v>
      </c>
      <c r="C39" s="144">
        <f>DATOS!D41</f>
        <v>0</v>
      </c>
      <c r="D39" s="148"/>
      <c r="E39" s="145"/>
      <c r="F39" s="146"/>
      <c r="G39" s="146"/>
      <c r="H39" s="146"/>
      <c r="I39" s="146"/>
      <c r="J39" s="146"/>
      <c r="K39" s="145"/>
      <c r="L39" s="145"/>
      <c r="M39" s="145"/>
      <c r="N39" s="159" t="e">
        <f t="shared" si="0"/>
        <v>#DIV/0!</v>
      </c>
      <c r="O39" s="151"/>
      <c r="P39" s="151"/>
      <c r="Q39" s="151"/>
      <c r="R39" s="151"/>
      <c r="S39" s="141">
        <f t="shared" si="1"/>
        <v>0</v>
      </c>
      <c r="T39" s="142">
        <f t="shared" si="2"/>
        <v>1</v>
      </c>
      <c r="U39" s="10"/>
      <c r="V39" s="10"/>
      <c r="W39" s="10"/>
    </row>
    <row r="40" spans="1:23" ht="19.5" customHeight="1" x14ac:dyDescent="0.25">
      <c r="A40" s="24">
        <v>35</v>
      </c>
      <c r="B40" s="143" t="str">
        <f>DATOS!C42</f>
        <v>VIRP100622MGTLNLA4</v>
      </c>
      <c r="C40" s="144">
        <f>DATOS!D42</f>
        <v>0</v>
      </c>
      <c r="D40" s="148"/>
      <c r="E40" s="145"/>
      <c r="F40" s="146"/>
      <c r="G40" s="146"/>
      <c r="H40" s="146"/>
      <c r="I40" s="146"/>
      <c r="J40" s="146"/>
      <c r="K40" s="145"/>
      <c r="L40" s="145"/>
      <c r="M40" s="145"/>
      <c r="N40" s="159" t="e">
        <f t="shared" si="0"/>
        <v>#DIV/0!</v>
      </c>
      <c r="O40" s="151"/>
      <c r="P40" s="151"/>
      <c r="Q40" s="151"/>
      <c r="R40" s="151"/>
      <c r="S40" s="141">
        <f t="shared" si="1"/>
        <v>0</v>
      </c>
      <c r="T40" s="142">
        <f t="shared" si="2"/>
        <v>1</v>
      </c>
      <c r="U40" s="10"/>
      <c r="V40" s="10"/>
      <c r="W40" s="10"/>
    </row>
    <row r="41" spans="1:23" ht="19.5" customHeight="1" x14ac:dyDescent="0.25">
      <c r="A41" s="25">
        <v>36</v>
      </c>
      <c r="B41" s="143" t="str">
        <f>DATOS!C43</f>
        <v>VAAD100508HGTZLGA9</v>
      </c>
      <c r="C41" s="144">
        <f>DATOS!D43</f>
        <v>0</v>
      </c>
      <c r="D41" s="148"/>
      <c r="E41" s="145"/>
      <c r="F41" s="146"/>
      <c r="G41" s="146"/>
      <c r="H41" s="146"/>
      <c r="I41" s="146"/>
      <c r="J41" s="146"/>
      <c r="K41" s="145"/>
      <c r="L41" s="145"/>
      <c r="M41" s="145"/>
      <c r="N41" s="159" t="e">
        <f t="shared" si="0"/>
        <v>#DIV/0!</v>
      </c>
      <c r="O41" s="151"/>
      <c r="P41" s="151"/>
      <c r="Q41" s="151"/>
      <c r="R41" s="151"/>
      <c r="S41" s="141">
        <f t="shared" si="1"/>
        <v>0</v>
      </c>
      <c r="T41" s="142">
        <f t="shared" si="2"/>
        <v>1</v>
      </c>
      <c r="U41" s="10"/>
      <c r="V41" s="10"/>
      <c r="W41" s="10"/>
    </row>
    <row r="42" spans="1:23" ht="19.5" customHeight="1" x14ac:dyDescent="0.25">
      <c r="A42" s="25">
        <v>37</v>
      </c>
      <c r="B42" s="143" t="str">
        <f>DATOS!C44</f>
        <v>VAGF100121HGTZVRA10</v>
      </c>
      <c r="C42" s="144">
        <f>DATOS!D44</f>
        <v>0</v>
      </c>
      <c r="D42" s="148"/>
      <c r="E42" s="145"/>
      <c r="F42" s="146"/>
      <c r="G42" s="146"/>
      <c r="H42" s="146"/>
      <c r="I42" s="146"/>
      <c r="J42" s="146"/>
      <c r="K42" s="145"/>
      <c r="L42" s="145"/>
      <c r="M42" s="145"/>
      <c r="N42" s="159" t="e">
        <f t="shared" si="0"/>
        <v>#DIV/0!</v>
      </c>
      <c r="O42" s="151"/>
      <c r="P42" s="151"/>
      <c r="Q42" s="151"/>
      <c r="R42" s="151"/>
      <c r="S42" s="141">
        <f t="shared" si="1"/>
        <v>0</v>
      </c>
      <c r="T42" s="142">
        <f t="shared" si="2"/>
        <v>1</v>
      </c>
      <c r="U42" s="10"/>
      <c r="V42" s="10"/>
      <c r="W42" s="10"/>
    </row>
    <row r="43" spans="1:23" ht="19.5" customHeight="1" x14ac:dyDescent="0.25">
      <c r="A43" s="25">
        <v>38</v>
      </c>
      <c r="B43" s="143" t="str">
        <f>DATOS!C45</f>
        <v>VAPM101215HGTZNRA2</v>
      </c>
      <c r="C43" s="144">
        <f>DATOS!D45</f>
        <v>0</v>
      </c>
      <c r="D43" s="148"/>
      <c r="E43" s="145"/>
      <c r="F43" s="146"/>
      <c r="G43" s="146"/>
      <c r="H43" s="146"/>
      <c r="I43" s="146"/>
      <c r="J43" s="146"/>
      <c r="K43" s="145"/>
      <c r="L43" s="145"/>
      <c r="M43" s="145"/>
      <c r="N43" s="159" t="e">
        <f t="shared" si="0"/>
        <v>#DIV/0!</v>
      </c>
      <c r="O43" s="151"/>
      <c r="P43" s="151"/>
      <c r="Q43" s="151"/>
      <c r="R43" s="151"/>
      <c r="S43" s="141">
        <f t="shared" si="1"/>
        <v>0</v>
      </c>
      <c r="T43" s="142">
        <f t="shared" si="2"/>
        <v>1</v>
      </c>
      <c r="U43" s="10"/>
      <c r="V43" s="10"/>
      <c r="W43" s="10"/>
    </row>
    <row r="44" spans="1:23" ht="19.5" customHeight="1" x14ac:dyDescent="0.25">
      <c r="A44" s="25">
        <v>39</v>
      </c>
      <c r="B44" s="143" t="str">
        <f>DATOS!C46</f>
        <v>VIRP100622MGTLNLA5</v>
      </c>
      <c r="C44" s="144">
        <f>DATOS!D46</f>
        <v>0</v>
      </c>
      <c r="D44" s="148"/>
      <c r="E44" s="145"/>
      <c r="F44" s="146"/>
      <c r="G44" s="146"/>
      <c r="H44" s="146"/>
      <c r="I44" s="146"/>
      <c r="J44" s="146"/>
      <c r="K44" s="145"/>
      <c r="L44" s="145"/>
      <c r="M44" s="145"/>
      <c r="N44" s="159" t="e">
        <f t="shared" si="0"/>
        <v>#DIV/0!</v>
      </c>
      <c r="O44" s="151"/>
      <c r="P44" s="151"/>
      <c r="Q44" s="151"/>
      <c r="R44" s="151"/>
      <c r="S44" s="141">
        <f t="shared" si="1"/>
        <v>0</v>
      </c>
      <c r="T44" s="142">
        <f t="shared" si="2"/>
        <v>1</v>
      </c>
      <c r="U44" s="10"/>
      <c r="V44" s="10"/>
      <c r="W44" s="10"/>
    </row>
    <row r="45" spans="1:23" ht="19.5" customHeight="1" x14ac:dyDescent="0.25">
      <c r="A45" s="25">
        <v>40</v>
      </c>
      <c r="B45" s="143" t="str">
        <f>DATOS!C47</f>
        <v>VAAD100508HGTZLGA10</v>
      </c>
      <c r="C45" s="144">
        <f>DATOS!D47</f>
        <v>0</v>
      </c>
      <c r="D45" s="148"/>
      <c r="E45" s="145"/>
      <c r="F45" s="146"/>
      <c r="G45" s="146"/>
      <c r="H45" s="146"/>
      <c r="I45" s="146"/>
      <c r="J45" s="146"/>
      <c r="K45" s="145"/>
      <c r="L45" s="145"/>
      <c r="M45" s="145"/>
      <c r="N45" s="159" t="e">
        <f t="shared" si="0"/>
        <v>#DIV/0!</v>
      </c>
      <c r="O45" s="151"/>
      <c r="P45" s="151"/>
      <c r="Q45" s="151"/>
      <c r="R45" s="151"/>
      <c r="S45" s="141">
        <f t="shared" si="1"/>
        <v>0</v>
      </c>
      <c r="T45" s="142">
        <f t="shared" si="2"/>
        <v>1</v>
      </c>
      <c r="U45" s="10"/>
      <c r="V45" s="10"/>
      <c r="W45" s="10"/>
    </row>
    <row r="46" spans="1:23" x14ac:dyDescent="0.25">
      <c r="A46" s="26"/>
      <c r="B46" s="10" t="s">
        <v>15</v>
      </c>
      <c r="C46" s="10">
        <f>DATOS!D5</f>
        <v>0</v>
      </c>
      <c r="D46" s="26"/>
      <c r="E46" s="26"/>
      <c r="F46" s="27"/>
      <c r="G46" s="28"/>
      <c r="H46" s="28"/>
      <c r="I46" s="28"/>
      <c r="J46" s="28"/>
      <c r="K46" s="28"/>
      <c r="L46" s="28"/>
      <c r="M46" s="28"/>
      <c r="N46" s="10"/>
      <c r="O46" s="10"/>
      <c r="P46" s="35"/>
      <c r="Q46" s="35"/>
      <c r="R46" s="35"/>
      <c r="S46" s="35"/>
      <c r="T46" s="40"/>
      <c r="U46" s="10"/>
      <c r="V46" s="10"/>
      <c r="W46" s="10"/>
    </row>
    <row r="47" spans="1:23" ht="40.5" customHeight="1" x14ac:dyDescent="0.25">
      <c r="A47" s="26"/>
      <c r="B47" s="10"/>
      <c r="C47" s="10"/>
      <c r="D47" s="26"/>
      <c r="E47" s="26"/>
      <c r="F47" s="174" t="s">
        <v>107</v>
      </c>
      <c r="G47" s="174"/>
      <c r="H47" s="174"/>
      <c r="I47" s="174"/>
      <c r="J47" s="174"/>
      <c r="K47" s="174"/>
      <c r="L47" s="28"/>
      <c r="M47" s="28"/>
      <c r="N47" s="10"/>
      <c r="O47" s="103">
        <f>1-(SUM(O6:O45)/($C$4*O4))</f>
        <v>0.99750000000000005</v>
      </c>
      <c r="P47" s="103">
        <f>1-(SUM(P6:P45)/($C$4*P4))</f>
        <v>1</v>
      </c>
      <c r="Q47" s="103">
        <f>1-(SUM(Q6:Q45)/($C$4*Q4))</f>
        <v>1</v>
      </c>
      <c r="R47" s="103">
        <f t="shared" ref="R47" si="3">1-(SUM(R6:R45)/($C$4*R4))</f>
        <v>1</v>
      </c>
      <c r="S47" s="109"/>
      <c r="T47" s="40"/>
      <c r="U47" s="10"/>
      <c r="V47" s="10"/>
      <c r="W47" s="10"/>
    </row>
    <row r="48" spans="1:23" ht="15.75" customHeight="1" x14ac:dyDescent="0.25">
      <c r="A48" s="26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76"/>
      <c r="Q48" s="176"/>
      <c r="R48" s="156"/>
      <c r="S48" s="156"/>
      <c r="T48" s="40"/>
      <c r="U48" s="10"/>
      <c r="V48" s="10"/>
      <c r="W48" s="10"/>
    </row>
    <row r="49" spans="1:23" ht="15.75" customHeight="1" x14ac:dyDescent="0.25">
      <c r="A49" s="26"/>
      <c r="B49" s="10"/>
      <c r="C49" s="10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55"/>
      <c r="P49" s="156"/>
      <c r="Q49" s="156"/>
      <c r="R49" s="156"/>
      <c r="S49" s="156"/>
      <c r="T49" s="40"/>
      <c r="U49" s="10"/>
      <c r="V49" s="10"/>
      <c r="W49" s="10"/>
    </row>
    <row r="50" spans="1:23" ht="15.75" x14ac:dyDescent="0.25">
      <c r="A50" s="26"/>
      <c r="B50" s="30"/>
      <c r="C50" s="31" t="s">
        <v>114</v>
      </c>
      <c r="D50" s="38">
        <f>AVERAGE(D6:D45)</f>
        <v>7</v>
      </c>
      <c r="E50" s="38">
        <f>AVERAGE(E6:E45)</f>
        <v>7</v>
      </c>
      <c r="F50" s="38">
        <f>AVERAGE(F6:F45)</f>
        <v>8</v>
      </c>
      <c r="G50" s="38">
        <f>AVERAGE(G6:G45)</f>
        <v>8</v>
      </c>
      <c r="H50" s="38">
        <f t="shared" ref="H50:J50" si="4">AVERAGE(H6:H45)</f>
        <v>8</v>
      </c>
      <c r="I50" s="38">
        <f t="shared" si="4"/>
        <v>9</v>
      </c>
      <c r="J50" s="38">
        <f t="shared" si="4"/>
        <v>7</v>
      </c>
      <c r="K50" s="105"/>
      <c r="L50" s="105" t="s">
        <v>113</v>
      </c>
      <c r="M50" s="105"/>
      <c r="N50" s="38" t="e">
        <f>AVERAGE(N6:N45)</f>
        <v>#DIV/0!</v>
      </c>
      <c r="O50" s="38"/>
      <c r="P50" s="171" t="s">
        <v>132</v>
      </c>
      <c r="Q50" s="171"/>
      <c r="R50" s="171"/>
      <c r="S50" s="171"/>
      <c r="T50" s="101">
        <f>AVERAGE(T6:T45)</f>
        <v>0.99937500000000001</v>
      </c>
      <c r="U50" s="10"/>
      <c r="V50" s="10"/>
      <c r="W50" s="10"/>
    </row>
    <row r="51" spans="1:23" x14ac:dyDescent="0.25">
      <c r="A51" s="2"/>
      <c r="B51" s="49"/>
      <c r="C51" s="10"/>
      <c r="D51" s="26"/>
      <c r="E51" s="26"/>
      <c r="F51" s="29"/>
      <c r="G51" s="28"/>
      <c r="H51" s="28"/>
      <c r="I51" s="28"/>
      <c r="J51" s="28"/>
      <c r="K51" s="28"/>
      <c r="L51" s="28"/>
      <c r="M51" s="28"/>
      <c r="N51" s="10"/>
      <c r="O51" s="10"/>
      <c r="P51" s="35"/>
      <c r="Q51" s="35"/>
      <c r="R51" s="35"/>
      <c r="S51" s="35"/>
      <c r="T51" s="10"/>
      <c r="U51" s="10"/>
      <c r="V51" s="10"/>
      <c r="W51" s="10"/>
    </row>
    <row r="52" spans="1:23" x14ac:dyDescent="0.25">
      <c r="A52" s="2"/>
      <c r="B52" s="49"/>
      <c r="C52" s="10"/>
      <c r="D52" s="26"/>
      <c r="E52" s="26"/>
      <c r="F52" s="29"/>
      <c r="G52" s="28"/>
      <c r="H52" s="28"/>
      <c r="I52" s="28"/>
      <c r="J52" s="28"/>
      <c r="K52" s="28"/>
      <c r="L52" s="28"/>
      <c r="M52" s="28"/>
      <c r="N52" s="10"/>
      <c r="O52" s="10"/>
      <c r="P52" s="35"/>
      <c r="Q52" s="35"/>
      <c r="R52" s="35"/>
      <c r="S52" s="35"/>
      <c r="T52" s="10"/>
      <c r="U52" s="10"/>
      <c r="V52" s="10"/>
      <c r="W52" s="10"/>
    </row>
    <row r="53" spans="1:23" x14ac:dyDescent="0.25">
      <c r="A53" s="2"/>
      <c r="B53" s="49"/>
      <c r="C53" s="10"/>
      <c r="D53" s="26"/>
      <c r="E53" s="26"/>
      <c r="F53" s="29"/>
      <c r="G53" s="28"/>
      <c r="H53" s="28"/>
      <c r="I53" s="28"/>
      <c r="J53" s="28"/>
      <c r="K53" s="28"/>
      <c r="L53" s="28"/>
      <c r="M53" s="28"/>
      <c r="N53" s="10"/>
      <c r="O53" s="10"/>
      <c r="P53" s="35"/>
      <c r="Q53" s="35"/>
      <c r="R53" s="35"/>
      <c r="S53" s="35"/>
      <c r="T53" s="10"/>
      <c r="U53" s="10"/>
      <c r="V53" s="10"/>
      <c r="W53" s="10"/>
    </row>
    <row r="54" spans="1:23" x14ac:dyDescent="0.25">
      <c r="A54" s="2"/>
      <c r="B54" s="49"/>
      <c r="C54" s="10"/>
      <c r="D54" s="26"/>
      <c r="E54" s="26"/>
      <c r="F54" s="29"/>
      <c r="G54" s="28"/>
      <c r="H54" s="28"/>
      <c r="I54" s="28"/>
      <c r="J54" s="28"/>
      <c r="K54" s="28"/>
      <c r="L54" s="28"/>
      <c r="M54" s="28"/>
      <c r="N54" s="10"/>
      <c r="O54" s="10"/>
      <c r="P54" s="35"/>
      <c r="Q54" s="35"/>
      <c r="R54" s="35"/>
      <c r="S54" s="35"/>
      <c r="T54" s="10"/>
      <c r="U54" s="10"/>
      <c r="V54" s="10"/>
      <c r="W54" s="10"/>
    </row>
    <row r="55" spans="1:23" x14ac:dyDescent="0.25">
      <c r="A55" s="2"/>
      <c r="B55" s="49"/>
      <c r="C55" s="10"/>
      <c r="D55" s="26"/>
      <c r="E55" s="26"/>
      <c r="F55" s="29"/>
      <c r="G55" s="28"/>
      <c r="H55" s="28"/>
      <c r="I55" s="28"/>
      <c r="J55" s="28"/>
      <c r="K55" s="28"/>
      <c r="L55" s="28"/>
      <c r="M55" s="28"/>
      <c r="N55" s="10"/>
      <c r="O55" s="10"/>
      <c r="P55" s="35"/>
      <c r="Q55" s="35"/>
      <c r="R55" s="35"/>
      <c r="S55" s="35"/>
      <c r="T55" s="10"/>
      <c r="U55" s="10"/>
      <c r="V55" s="10"/>
      <c r="W55" s="10"/>
    </row>
    <row r="56" spans="1:23" x14ac:dyDescent="0.25">
      <c r="A56" s="2"/>
      <c r="B56" s="7" t="s">
        <v>21</v>
      </c>
      <c r="C56" s="5"/>
      <c r="D56" s="2"/>
      <c r="E56" s="2"/>
      <c r="F56" s="11"/>
      <c r="G56" s="9"/>
      <c r="H56" s="9"/>
      <c r="I56" s="9"/>
      <c r="J56" s="9"/>
      <c r="K56" s="8"/>
      <c r="L56" s="8"/>
      <c r="M56" s="8"/>
    </row>
    <row r="57" spans="1:23" ht="15.75" customHeight="1" x14ac:dyDescent="0.25">
      <c r="A57" s="2"/>
      <c r="B57" s="6"/>
      <c r="C57" s="3"/>
      <c r="D57" s="2"/>
      <c r="E57" s="2"/>
      <c r="F57" s="11"/>
      <c r="G57" s="9"/>
      <c r="H57" s="9"/>
      <c r="I57" s="9"/>
      <c r="J57" s="9"/>
      <c r="K57" s="9"/>
      <c r="L57" s="9"/>
      <c r="M57" s="9"/>
    </row>
    <row r="58" spans="1:23" x14ac:dyDescent="0.25">
      <c r="F58" s="2"/>
      <c r="G58" s="2"/>
      <c r="H58" s="2"/>
      <c r="I58" s="2"/>
      <c r="J58" s="2"/>
      <c r="K58" s="2"/>
      <c r="L58" s="2"/>
      <c r="M58" s="2"/>
    </row>
  </sheetData>
  <sheetProtection formatCells="0" formatColumns="0" formatRows="0" insertColumns="0" insertRows="0" insertHyperlinks="0" deleteColumns="0" deleteRows="0" sort="0" autoFilter="0" pivotTables="0"/>
  <mergeCells count="7">
    <mergeCell ref="P50:S50"/>
    <mergeCell ref="A1:U1"/>
    <mergeCell ref="C2:F2"/>
    <mergeCell ref="C3:F3"/>
    <mergeCell ref="F47:K47"/>
    <mergeCell ref="P48:Q48"/>
    <mergeCell ref="D49:N49"/>
  </mergeCells>
  <conditionalFormatting sqref="F51:F1048576 F6:F47 B2 C3 A1">
    <cfRule type="cellIs" dxfId="19" priority="7" operator="equal">
      <formula>"H"</formula>
    </cfRule>
    <cfRule type="cellIs" dxfId="18" priority="8" operator="equal">
      <formula>"M"</formula>
    </cfRule>
  </conditionalFormatting>
  <conditionalFormatting sqref="T6:T4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N45">
    <cfRule type="cellIs" dxfId="17" priority="5" operator="lessThanOrEqual">
      <formula>6</formula>
    </cfRule>
  </conditionalFormatting>
  <conditionalFormatting sqref="K6:M45">
    <cfRule type="cellIs" dxfId="16" priority="1" operator="equal">
      <formula>"N IV"</formula>
    </cfRule>
    <cfRule type="cellIs" dxfId="15" priority="2" operator="equal">
      <formula>"N III"</formula>
    </cfRule>
    <cfRule type="cellIs" dxfId="14" priority="3" operator="equal">
      <formula>"N II"</formula>
    </cfRule>
    <cfRule type="cellIs" dxfId="13" priority="4" operator="equal">
      <formula>"N I"</formula>
    </cfRule>
  </conditionalFormatting>
  <dataValidations count="1">
    <dataValidation type="list" allowBlank="1" showInputMessage="1" showErrorMessage="1" sqref="K6:M45">
      <formula1>"N I, N II, N III, N IV"</formula1>
    </dataValidation>
  </dataValidations>
  <printOptions horizontalCentered="1" verticalCentered="1"/>
  <pageMargins left="0.27559055118110237" right="0.70866141732283472" top="0.31496062992125984" bottom="0.19685039370078741" header="0.31496062992125984" footer="0.19685039370078741"/>
  <pageSetup scale="8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Button 1">
              <controlPr defaultSize="0" print="0" autoFill="0" autoPict="0" macro="[0]!_xludf.Hide">
                <anchor moveWithCells="1" sizeWithCells="1">
                  <from>
                    <xdr:col>20</xdr:col>
                    <xdr:colOff>314325</xdr:colOff>
                    <xdr:row>4</xdr:row>
                    <xdr:rowOff>285750</xdr:rowOff>
                  </from>
                  <to>
                    <xdr:col>22</xdr:col>
                    <xdr:colOff>390525</xdr:colOff>
                    <xdr:row>4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Button 2">
              <controlPr defaultSize="0" print="0" autoFill="0" autoPict="0" macro="[0]!_xludf.Unhide">
                <anchor moveWithCells="1" sizeWithCells="1">
                  <from>
                    <xdr:col>20</xdr:col>
                    <xdr:colOff>342900</xdr:colOff>
                    <xdr:row>3</xdr:row>
                    <xdr:rowOff>123825</xdr:rowOff>
                  </from>
                  <to>
                    <xdr:col>22</xdr:col>
                    <xdr:colOff>371475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Button 3">
              <controlPr defaultSize="0" print="0" autoFill="0" autoPict="0" macro="[0]!VistaPreviaImpresion" altText="IMPRIMIR">
                <anchor moveWithCells="1" sizeWithCells="1">
                  <from>
                    <xdr:col>20</xdr:col>
                    <xdr:colOff>342900</xdr:colOff>
                    <xdr:row>4</xdr:row>
                    <xdr:rowOff>685800</xdr:rowOff>
                  </from>
                  <to>
                    <xdr:col>22</xdr:col>
                    <xdr:colOff>390525</xdr:colOff>
                    <xdr:row>4</xdr:row>
                    <xdr:rowOff>1009650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7">
    <pageSetUpPr fitToPage="1"/>
  </sheetPr>
  <dimension ref="A1:W58"/>
  <sheetViews>
    <sheetView zoomScale="85" zoomScaleNormal="85" zoomScalePageLayoutView="85" workbookViewId="0">
      <selection activeCell="D50" sqref="D50"/>
    </sheetView>
  </sheetViews>
  <sheetFormatPr baseColWidth="10" defaultRowHeight="15" x14ac:dyDescent="0.25"/>
  <cols>
    <col min="1" max="1" width="3" style="1" customWidth="1"/>
    <col min="2" max="2" width="23.28515625" style="4" customWidth="1"/>
    <col min="3" max="3" width="28.7109375" style="1" customWidth="1"/>
    <col min="4" max="10" width="4.85546875" style="1" customWidth="1"/>
    <col min="11" max="13" width="4.7109375" style="1" customWidth="1"/>
    <col min="14" max="14" width="5.42578125" style="1" customWidth="1"/>
    <col min="15" max="15" width="4.5703125" style="1" customWidth="1"/>
    <col min="16" max="19" width="4.28515625" style="16" customWidth="1"/>
    <col min="20" max="20" width="7.140625" style="1" customWidth="1"/>
    <col min="21" max="16384" width="11.42578125" style="1"/>
  </cols>
  <sheetData>
    <row r="1" spans="1:23" ht="23.25" x14ac:dyDescent="0.25">
      <c r="A1" s="172" t="s">
        <v>105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0"/>
      <c r="W1" s="10"/>
    </row>
    <row r="2" spans="1:23" ht="16.5" customHeight="1" x14ac:dyDescent="0.3">
      <c r="A2" s="17"/>
      <c r="B2" s="44" t="s">
        <v>14</v>
      </c>
      <c r="C2" s="177">
        <f>DATOS!D3</f>
        <v>0</v>
      </c>
      <c r="D2" s="177"/>
      <c r="E2" s="177"/>
      <c r="F2" s="177"/>
      <c r="G2" s="45" t="str">
        <f>DATOS!C2</f>
        <v xml:space="preserve">TERCER   GRADO </v>
      </c>
      <c r="H2" s="45"/>
      <c r="I2" s="10"/>
      <c r="J2" s="10"/>
      <c r="N2" s="10"/>
      <c r="O2" s="10"/>
      <c r="P2" s="35"/>
      <c r="Q2" s="41" t="s">
        <v>16</v>
      </c>
      <c r="R2" s="41"/>
      <c r="S2" s="41"/>
      <c r="T2" s="10"/>
      <c r="U2" s="48">
        <f>DATOS!D4</f>
        <v>0</v>
      </c>
      <c r="V2" s="10"/>
      <c r="W2" s="10"/>
    </row>
    <row r="3" spans="1:23" ht="15" customHeight="1" x14ac:dyDescent="0.25">
      <c r="A3" s="17"/>
      <c r="B3" s="18"/>
      <c r="C3" s="173" t="s">
        <v>149</v>
      </c>
      <c r="D3" s="173"/>
      <c r="E3" s="173"/>
      <c r="F3" s="173"/>
      <c r="G3" s="20"/>
      <c r="H3" s="20"/>
      <c r="I3" s="20"/>
      <c r="J3" s="20"/>
      <c r="K3" s="32"/>
      <c r="L3" s="32"/>
      <c r="M3" s="32"/>
      <c r="N3" s="10"/>
      <c r="O3" s="10"/>
      <c r="P3" s="37" t="s">
        <v>9</v>
      </c>
      <c r="Q3" s="36"/>
      <c r="R3" s="37"/>
      <c r="S3" s="37"/>
      <c r="T3" s="10"/>
      <c r="U3" s="10"/>
      <c r="V3" s="10"/>
      <c r="W3" s="10"/>
    </row>
    <row r="4" spans="1:23" ht="18" customHeight="1" x14ac:dyDescent="0.25">
      <c r="A4" s="21"/>
      <c r="B4" s="108" t="s">
        <v>122</v>
      </c>
      <c r="C4" s="100">
        <v>40</v>
      </c>
      <c r="D4" s="46"/>
      <c r="E4" s="46"/>
      <c r="F4" s="47"/>
      <c r="G4" s="10"/>
      <c r="H4" s="10"/>
      <c r="I4" s="10"/>
      <c r="J4" s="10"/>
      <c r="L4" s="99"/>
      <c r="N4" s="99" t="s">
        <v>121</v>
      </c>
      <c r="O4" s="82">
        <v>20</v>
      </c>
      <c r="P4" s="82">
        <v>20</v>
      </c>
      <c r="Q4" s="82">
        <v>20</v>
      </c>
      <c r="R4" s="82">
        <v>20</v>
      </c>
      <c r="S4" s="51"/>
      <c r="T4" s="10"/>
      <c r="U4" s="10"/>
      <c r="V4" s="10"/>
      <c r="W4" s="10"/>
    </row>
    <row r="5" spans="1:23" s="13" customFormat="1" ht="80.25" customHeight="1" x14ac:dyDescent="0.25">
      <c r="A5" s="12" t="s">
        <v>0</v>
      </c>
      <c r="B5" s="14" t="s">
        <v>2</v>
      </c>
      <c r="C5" s="15" t="s">
        <v>1</v>
      </c>
      <c r="D5" s="158" t="s">
        <v>3</v>
      </c>
      <c r="E5" s="158" t="s">
        <v>4</v>
      </c>
      <c r="F5" s="158" t="s">
        <v>143</v>
      </c>
      <c r="G5" s="158" t="s">
        <v>144</v>
      </c>
      <c r="H5" s="158" t="s">
        <v>145</v>
      </c>
      <c r="I5" s="158" t="s">
        <v>5</v>
      </c>
      <c r="J5" s="158" t="s">
        <v>146</v>
      </c>
      <c r="K5" s="158" t="s">
        <v>112</v>
      </c>
      <c r="L5" s="158" t="s">
        <v>147</v>
      </c>
      <c r="M5" s="158" t="s">
        <v>148</v>
      </c>
      <c r="N5" s="102" t="s">
        <v>6</v>
      </c>
      <c r="O5" s="110" t="s">
        <v>126</v>
      </c>
      <c r="P5" s="22" t="s">
        <v>127</v>
      </c>
      <c r="Q5" s="22" t="s">
        <v>128</v>
      </c>
      <c r="R5" s="22" t="s">
        <v>133</v>
      </c>
      <c r="S5" s="22" t="s">
        <v>131</v>
      </c>
      <c r="T5" s="39" t="s">
        <v>10</v>
      </c>
      <c r="U5" s="23"/>
      <c r="V5" s="23"/>
      <c r="W5" s="23"/>
    </row>
    <row r="6" spans="1:23" ht="19.5" customHeight="1" x14ac:dyDescent="0.25">
      <c r="A6" s="24">
        <v>1</v>
      </c>
      <c r="B6" s="143" t="str">
        <f>DATOS!C8</f>
        <v>AEGP100111HGTRTDA5</v>
      </c>
      <c r="C6" s="144" t="str">
        <f>DATOS!D8</f>
        <v>LUIS GILBERTO</v>
      </c>
      <c r="D6" s="145">
        <v>6</v>
      </c>
      <c r="E6" s="145">
        <v>7</v>
      </c>
      <c r="F6" s="146">
        <v>8</v>
      </c>
      <c r="G6" s="146">
        <v>8</v>
      </c>
      <c r="H6" s="146">
        <v>8</v>
      </c>
      <c r="I6" s="146">
        <v>9</v>
      </c>
      <c r="J6" s="146">
        <v>7</v>
      </c>
      <c r="K6" s="145" t="s">
        <v>109</v>
      </c>
      <c r="L6" s="145" t="s">
        <v>110</v>
      </c>
      <c r="M6" s="145" t="s">
        <v>109</v>
      </c>
      <c r="N6" s="159">
        <f>AVERAGE(D6:J6)</f>
        <v>7.5714285714285712</v>
      </c>
      <c r="O6" s="151">
        <v>2</v>
      </c>
      <c r="P6" s="151"/>
      <c r="Q6" s="151"/>
      <c r="R6" s="151"/>
      <c r="S6" s="141">
        <f>SUM(O6:R6)</f>
        <v>2</v>
      </c>
      <c r="T6" s="142">
        <f>1-(SUM(O6+P6+Q6+R6)/(SUM($O$4+$P$4+$Q$4+$R$4)))</f>
        <v>0.97499999999999998</v>
      </c>
      <c r="U6" s="10"/>
      <c r="V6" s="10"/>
      <c r="W6" s="10"/>
    </row>
    <row r="7" spans="1:23" ht="19.5" customHeight="1" x14ac:dyDescent="0.25">
      <c r="A7" s="24">
        <v>2</v>
      </c>
      <c r="B7" s="143" t="str">
        <f>DATOS!C9</f>
        <v>AETS100614MGTRRNA2</v>
      </c>
      <c r="C7" s="144" t="str">
        <f>DATOS!D9</f>
        <v>MITZI CAMILA</v>
      </c>
      <c r="D7" s="145">
        <v>9</v>
      </c>
      <c r="E7" s="145">
        <v>8</v>
      </c>
      <c r="F7" s="146">
        <v>8</v>
      </c>
      <c r="G7" s="146">
        <v>8</v>
      </c>
      <c r="H7" s="146">
        <v>8</v>
      </c>
      <c r="I7" s="146">
        <v>8</v>
      </c>
      <c r="J7" s="146">
        <v>8</v>
      </c>
      <c r="K7" s="145"/>
      <c r="L7" s="145"/>
      <c r="M7" s="145" t="s">
        <v>111</v>
      </c>
      <c r="N7" s="159">
        <f t="shared" ref="N7:N45" si="0">AVERAGE(D7:J7)</f>
        <v>8.1428571428571423</v>
      </c>
      <c r="O7" s="151"/>
      <c r="P7" s="151"/>
      <c r="Q7" s="151"/>
      <c r="R7" s="151"/>
      <c r="S7" s="141">
        <f t="shared" ref="S7:S45" si="1">SUM(O7:R7)</f>
        <v>0</v>
      </c>
      <c r="T7" s="142">
        <f t="shared" ref="T7:T45" si="2">1-(SUM(O7+P7+Q7+R7)/(SUM($O$4+$P$4+$Q$4+$R$4)))</f>
        <v>1</v>
      </c>
      <c r="U7" s="10"/>
      <c r="V7" s="10"/>
      <c r="W7" s="10"/>
    </row>
    <row r="8" spans="1:23" ht="19.5" customHeight="1" x14ac:dyDescent="0.25">
      <c r="A8" s="24">
        <v>3</v>
      </c>
      <c r="B8" s="143" t="str">
        <f>DATOS!C10</f>
        <v>CAVA100801MGTMLDA0</v>
      </c>
      <c r="C8" s="144" t="str">
        <f>DATOS!D10</f>
        <v>LESLIE</v>
      </c>
      <c r="D8" s="145"/>
      <c r="E8" s="145"/>
      <c r="F8" s="146"/>
      <c r="G8" s="146"/>
      <c r="H8" s="146"/>
      <c r="I8" s="146"/>
      <c r="J8" s="146"/>
      <c r="K8" s="145"/>
      <c r="L8" s="145"/>
      <c r="M8" s="145"/>
      <c r="N8" s="159" t="e">
        <f t="shared" si="0"/>
        <v>#DIV/0!</v>
      </c>
      <c r="O8" s="151"/>
      <c r="P8" s="151"/>
      <c r="Q8" s="151"/>
      <c r="R8" s="151"/>
      <c r="S8" s="141">
        <f t="shared" si="1"/>
        <v>0</v>
      </c>
      <c r="T8" s="142">
        <f t="shared" si="2"/>
        <v>1</v>
      </c>
      <c r="U8" s="10"/>
      <c r="V8" s="10"/>
      <c r="W8" s="10"/>
    </row>
    <row r="9" spans="1:23" ht="19.5" customHeight="1" x14ac:dyDescent="0.25">
      <c r="A9" s="24">
        <v>4</v>
      </c>
      <c r="B9" s="143" t="str">
        <f>DATOS!C11</f>
        <v>CUDG100804MGTRZBA6</v>
      </c>
      <c r="C9" s="144">
        <f>DATOS!D11</f>
        <v>0</v>
      </c>
      <c r="D9" s="147"/>
      <c r="E9" s="147"/>
      <c r="F9" s="146"/>
      <c r="G9" s="146"/>
      <c r="H9" s="146"/>
      <c r="I9" s="146"/>
      <c r="J9" s="146"/>
      <c r="K9" s="145"/>
      <c r="L9" s="145"/>
      <c r="M9" s="145"/>
      <c r="N9" s="159" t="e">
        <f t="shared" si="0"/>
        <v>#DIV/0!</v>
      </c>
      <c r="O9" s="151"/>
      <c r="P9" s="151"/>
      <c r="Q9" s="151"/>
      <c r="R9" s="151"/>
      <c r="S9" s="141">
        <f t="shared" si="1"/>
        <v>0</v>
      </c>
      <c r="T9" s="142">
        <f t="shared" si="2"/>
        <v>1</v>
      </c>
      <c r="U9" s="10"/>
      <c r="V9" s="10"/>
      <c r="W9" s="10"/>
    </row>
    <row r="10" spans="1:23" ht="19.5" customHeight="1" x14ac:dyDescent="0.25">
      <c r="A10" s="24">
        <v>5</v>
      </c>
      <c r="B10" s="143" t="str">
        <f>DATOS!C12</f>
        <v>DEGC101211HGTLRRA6</v>
      </c>
      <c r="C10" s="144">
        <f>DATOS!D12</f>
        <v>0</v>
      </c>
      <c r="D10" s="145"/>
      <c r="E10" s="145"/>
      <c r="F10" s="146"/>
      <c r="G10" s="146"/>
      <c r="H10" s="146"/>
      <c r="I10" s="146"/>
      <c r="J10" s="146"/>
      <c r="K10" s="145"/>
      <c r="L10" s="145"/>
      <c r="M10" s="145"/>
      <c r="N10" s="159" t="e">
        <f t="shared" si="0"/>
        <v>#DIV/0!</v>
      </c>
      <c r="O10" s="151"/>
      <c r="P10" s="151"/>
      <c r="Q10" s="151"/>
      <c r="R10" s="151"/>
      <c r="S10" s="141">
        <f t="shared" si="1"/>
        <v>0</v>
      </c>
      <c r="T10" s="142">
        <f t="shared" si="2"/>
        <v>1</v>
      </c>
      <c r="U10" s="10"/>
      <c r="V10" s="10"/>
      <c r="W10" s="10"/>
    </row>
    <row r="11" spans="1:23" ht="19.5" customHeight="1" x14ac:dyDescent="0.25">
      <c r="A11" s="24">
        <v>6</v>
      </c>
      <c r="B11" s="143" t="str">
        <f>DATOS!C13</f>
        <v>DIAD100821HGTZRNA5</v>
      </c>
      <c r="C11" s="144">
        <f>DATOS!D13</f>
        <v>0</v>
      </c>
      <c r="D11" s="148"/>
      <c r="E11" s="145"/>
      <c r="F11" s="146"/>
      <c r="G11" s="146"/>
      <c r="H11" s="146"/>
      <c r="I11" s="146"/>
      <c r="J11" s="146"/>
      <c r="K11" s="145"/>
      <c r="L11" s="145"/>
      <c r="M11" s="145"/>
      <c r="N11" s="159" t="e">
        <f t="shared" si="0"/>
        <v>#DIV/0!</v>
      </c>
      <c r="O11" s="151"/>
      <c r="P11" s="151"/>
      <c r="Q11" s="151"/>
      <c r="R11" s="151"/>
      <c r="S11" s="141">
        <f t="shared" si="1"/>
        <v>0</v>
      </c>
      <c r="T11" s="142">
        <f t="shared" si="2"/>
        <v>1</v>
      </c>
      <c r="U11" s="10"/>
      <c r="V11" s="10"/>
      <c r="W11" s="10"/>
    </row>
    <row r="12" spans="1:23" ht="19.5" customHeight="1" x14ac:dyDescent="0.25">
      <c r="A12" s="24">
        <v>7</v>
      </c>
      <c r="B12" s="143" t="str">
        <f>DATOS!C14</f>
        <v>DIDS100511MGTZZNA8</v>
      </c>
      <c r="C12" s="144">
        <f>DATOS!D14</f>
        <v>0</v>
      </c>
      <c r="D12" s="148"/>
      <c r="E12" s="145"/>
      <c r="F12" s="146"/>
      <c r="G12" s="146"/>
      <c r="H12" s="146"/>
      <c r="I12" s="146"/>
      <c r="J12" s="146"/>
      <c r="K12" s="145"/>
      <c r="L12" s="145"/>
      <c r="M12" s="145"/>
      <c r="N12" s="159" t="e">
        <f t="shared" si="0"/>
        <v>#DIV/0!</v>
      </c>
      <c r="O12" s="151"/>
      <c r="P12" s="151"/>
      <c r="Q12" s="151"/>
      <c r="R12" s="151"/>
      <c r="S12" s="141">
        <f t="shared" si="1"/>
        <v>0</v>
      </c>
      <c r="T12" s="142">
        <f t="shared" si="2"/>
        <v>1</v>
      </c>
      <c r="U12" s="10"/>
      <c r="V12" s="10"/>
      <c r="W12" s="10"/>
    </row>
    <row r="13" spans="1:23" ht="19.5" customHeight="1" x14ac:dyDescent="0.25">
      <c r="A13" s="24">
        <v>8</v>
      </c>
      <c r="B13" s="143" t="str">
        <f>DATOS!C15</f>
        <v>DIGA100927MGTZNNA9</v>
      </c>
      <c r="C13" s="144">
        <f>DATOS!D15</f>
        <v>0</v>
      </c>
      <c r="D13" s="148"/>
      <c r="E13" s="145"/>
      <c r="F13" s="146"/>
      <c r="G13" s="146"/>
      <c r="H13" s="146"/>
      <c r="I13" s="146"/>
      <c r="J13" s="146"/>
      <c r="K13" s="145"/>
      <c r="L13" s="145"/>
      <c r="M13" s="145"/>
      <c r="N13" s="159" t="e">
        <f t="shared" si="0"/>
        <v>#DIV/0!</v>
      </c>
      <c r="O13" s="151"/>
      <c r="P13" s="151"/>
      <c r="Q13" s="151"/>
      <c r="R13" s="151"/>
      <c r="S13" s="141">
        <f t="shared" si="1"/>
        <v>0</v>
      </c>
      <c r="T13" s="142">
        <f t="shared" si="2"/>
        <v>1</v>
      </c>
      <c r="U13" s="10"/>
      <c r="V13" s="10"/>
      <c r="W13" s="10"/>
    </row>
    <row r="14" spans="1:23" ht="19.5" customHeight="1" x14ac:dyDescent="0.25">
      <c r="A14" s="24">
        <v>9</v>
      </c>
      <c r="B14" s="143" t="str">
        <f>DATOS!C16</f>
        <v>DIGM101229HGTZNXA3</v>
      </c>
      <c r="C14" s="144">
        <f>DATOS!D16</f>
        <v>0</v>
      </c>
      <c r="D14" s="148"/>
      <c r="E14" s="145"/>
      <c r="F14" s="146"/>
      <c r="G14" s="146"/>
      <c r="H14" s="146"/>
      <c r="I14" s="146"/>
      <c r="J14" s="146"/>
      <c r="K14" s="145"/>
      <c r="L14" s="145"/>
      <c r="M14" s="145"/>
      <c r="N14" s="159" t="e">
        <f t="shared" si="0"/>
        <v>#DIV/0!</v>
      </c>
      <c r="O14" s="151"/>
      <c r="P14" s="151"/>
      <c r="Q14" s="151"/>
      <c r="R14" s="151"/>
      <c r="S14" s="141">
        <f t="shared" si="1"/>
        <v>0</v>
      </c>
      <c r="T14" s="142">
        <f t="shared" si="2"/>
        <v>1</v>
      </c>
      <c r="U14" s="10"/>
      <c r="V14" s="10"/>
      <c r="W14" s="10"/>
    </row>
    <row r="15" spans="1:23" ht="19.5" customHeight="1" x14ac:dyDescent="0.25">
      <c r="A15" s="24">
        <v>10</v>
      </c>
      <c r="B15" s="143" t="str">
        <f>DATOS!C17</f>
        <v>DIGF100916MGTZRTA2</v>
      </c>
      <c r="C15" s="144">
        <f>DATOS!D17</f>
        <v>0</v>
      </c>
      <c r="D15" s="148"/>
      <c r="E15" s="145"/>
      <c r="F15" s="146"/>
      <c r="G15" s="146"/>
      <c r="H15" s="146"/>
      <c r="I15" s="146"/>
      <c r="J15" s="146"/>
      <c r="K15" s="145"/>
      <c r="L15" s="145"/>
      <c r="M15" s="145"/>
      <c r="N15" s="159" t="e">
        <f t="shared" si="0"/>
        <v>#DIV/0!</v>
      </c>
      <c r="O15" s="151"/>
      <c r="P15" s="151"/>
      <c r="Q15" s="151"/>
      <c r="R15" s="151"/>
      <c r="S15" s="141">
        <f t="shared" si="1"/>
        <v>0</v>
      </c>
      <c r="T15" s="142">
        <f t="shared" si="2"/>
        <v>1</v>
      </c>
      <c r="U15" s="10"/>
      <c r="V15" s="10"/>
      <c r="W15" s="10"/>
    </row>
    <row r="16" spans="1:23" ht="19.5" customHeight="1" x14ac:dyDescent="0.25">
      <c r="A16" s="24">
        <v>11</v>
      </c>
      <c r="B16" s="143" t="str">
        <f>DATOS!C18</f>
        <v>DIGC101206HGTZVHA5</v>
      </c>
      <c r="C16" s="144">
        <f>DATOS!D18</f>
        <v>0</v>
      </c>
      <c r="D16" s="148"/>
      <c r="E16" s="145"/>
      <c r="F16" s="146"/>
      <c r="G16" s="146"/>
      <c r="H16" s="146"/>
      <c r="I16" s="146"/>
      <c r="J16" s="146"/>
      <c r="K16" s="145"/>
      <c r="L16" s="145"/>
      <c r="M16" s="145"/>
      <c r="N16" s="159" t="e">
        <f t="shared" si="0"/>
        <v>#DIV/0!</v>
      </c>
      <c r="O16" s="151"/>
      <c r="P16" s="151"/>
      <c r="Q16" s="151"/>
      <c r="R16" s="151"/>
      <c r="S16" s="141">
        <f t="shared" si="1"/>
        <v>0</v>
      </c>
      <c r="T16" s="142">
        <f t="shared" si="2"/>
        <v>1</v>
      </c>
      <c r="U16" s="10"/>
      <c r="V16" s="10"/>
      <c r="W16" s="10"/>
    </row>
    <row r="17" spans="1:23" ht="19.5" customHeight="1" x14ac:dyDescent="0.25">
      <c r="A17" s="24">
        <v>12</v>
      </c>
      <c r="B17" s="143" t="str">
        <f>DATOS!C19</f>
        <v>DIGE100502HDFZVDA3</v>
      </c>
      <c r="C17" s="144">
        <f>DATOS!D19</f>
        <v>0</v>
      </c>
      <c r="D17" s="148"/>
      <c r="E17" s="145"/>
      <c r="F17" s="146"/>
      <c r="G17" s="146"/>
      <c r="H17" s="146"/>
      <c r="I17" s="146"/>
      <c r="J17" s="146"/>
      <c r="K17" s="145"/>
      <c r="L17" s="145"/>
      <c r="M17" s="145"/>
      <c r="N17" s="159" t="e">
        <f t="shared" si="0"/>
        <v>#DIV/0!</v>
      </c>
      <c r="O17" s="151"/>
      <c r="P17" s="151"/>
      <c r="Q17" s="151"/>
      <c r="R17" s="151"/>
      <c r="S17" s="141">
        <f t="shared" si="1"/>
        <v>0</v>
      </c>
      <c r="T17" s="142">
        <f t="shared" si="2"/>
        <v>1</v>
      </c>
      <c r="U17" s="10"/>
      <c r="V17" s="10"/>
      <c r="W17" s="10"/>
    </row>
    <row r="18" spans="1:23" ht="19.5" customHeight="1" x14ac:dyDescent="0.25">
      <c r="A18" s="24">
        <v>13</v>
      </c>
      <c r="B18" s="143" t="str">
        <f>DATOS!C20</f>
        <v>DIMG101024HGTZRLA3</v>
      </c>
      <c r="C18" s="144">
        <f>DATOS!D20</f>
        <v>0</v>
      </c>
      <c r="D18" s="148"/>
      <c r="E18" s="145"/>
      <c r="F18" s="146"/>
      <c r="G18" s="146"/>
      <c r="H18" s="146"/>
      <c r="I18" s="146"/>
      <c r="J18" s="146"/>
      <c r="K18" s="145"/>
      <c r="L18" s="145"/>
      <c r="M18" s="145"/>
      <c r="N18" s="159" t="e">
        <f t="shared" si="0"/>
        <v>#DIV/0!</v>
      </c>
      <c r="O18" s="151"/>
      <c r="P18" s="151"/>
      <c r="Q18" s="151"/>
      <c r="R18" s="151"/>
      <c r="S18" s="141">
        <f t="shared" si="1"/>
        <v>0</v>
      </c>
      <c r="T18" s="142">
        <f t="shared" si="2"/>
        <v>1</v>
      </c>
      <c r="U18" s="10"/>
      <c r="V18" s="10"/>
      <c r="W18" s="10"/>
    </row>
    <row r="19" spans="1:23" ht="19.5" customHeight="1" x14ac:dyDescent="0.25">
      <c r="A19" s="24">
        <v>14</v>
      </c>
      <c r="B19" s="143" t="str">
        <f>DATOS!C21</f>
        <v>DIPE100226MGTZNVA8</v>
      </c>
      <c r="C19" s="144">
        <f>DATOS!D21</f>
        <v>0</v>
      </c>
      <c r="D19" s="148"/>
      <c r="E19" s="145"/>
      <c r="F19" s="146"/>
      <c r="G19" s="146"/>
      <c r="H19" s="146"/>
      <c r="I19" s="146"/>
      <c r="J19" s="146"/>
      <c r="K19" s="145"/>
      <c r="L19" s="145"/>
      <c r="M19" s="145"/>
      <c r="N19" s="159" t="e">
        <f t="shared" si="0"/>
        <v>#DIV/0!</v>
      </c>
      <c r="O19" s="151"/>
      <c r="P19" s="151"/>
      <c r="Q19" s="151"/>
      <c r="R19" s="151"/>
      <c r="S19" s="141">
        <f t="shared" si="1"/>
        <v>0</v>
      </c>
      <c r="T19" s="142">
        <f t="shared" si="2"/>
        <v>1</v>
      </c>
      <c r="U19" s="10"/>
      <c r="V19" s="10"/>
      <c r="W19" s="10"/>
    </row>
    <row r="20" spans="1:23" ht="19.5" customHeight="1" x14ac:dyDescent="0.25">
      <c r="A20" s="24">
        <v>15</v>
      </c>
      <c r="B20" s="143" t="str">
        <f>DATOS!C22</f>
        <v>DIPJ100506HGTZNNA7</v>
      </c>
      <c r="C20" s="144">
        <f>DATOS!D22</f>
        <v>0</v>
      </c>
      <c r="D20" s="148"/>
      <c r="E20" s="145"/>
      <c r="F20" s="146"/>
      <c r="G20" s="146"/>
      <c r="H20" s="146"/>
      <c r="I20" s="146"/>
      <c r="J20" s="146"/>
      <c r="K20" s="145"/>
      <c r="L20" s="145"/>
      <c r="M20" s="145"/>
      <c r="N20" s="159" t="e">
        <f t="shared" si="0"/>
        <v>#DIV/0!</v>
      </c>
      <c r="O20" s="151"/>
      <c r="P20" s="151"/>
      <c r="Q20" s="151"/>
      <c r="R20" s="151"/>
      <c r="S20" s="141">
        <f t="shared" si="1"/>
        <v>0</v>
      </c>
      <c r="T20" s="142">
        <f t="shared" si="2"/>
        <v>1</v>
      </c>
      <c r="U20" s="10"/>
      <c r="V20" s="10"/>
      <c r="W20" s="10"/>
    </row>
    <row r="21" spans="1:23" ht="19.5" customHeight="1" x14ac:dyDescent="0.25">
      <c r="A21" s="24">
        <v>16</v>
      </c>
      <c r="B21" s="143" t="str">
        <f>DATOS!C23</f>
        <v>GADR101003HGTRZBA6</v>
      </c>
      <c r="C21" s="144">
        <f>DATOS!D23</f>
        <v>0</v>
      </c>
      <c r="D21" s="148"/>
      <c r="E21" s="145"/>
      <c r="F21" s="146"/>
      <c r="G21" s="146"/>
      <c r="H21" s="146"/>
      <c r="I21" s="146"/>
      <c r="J21" s="146"/>
      <c r="K21" s="145"/>
      <c r="L21" s="145"/>
      <c r="M21" s="145"/>
      <c r="N21" s="159" t="e">
        <f t="shared" si="0"/>
        <v>#DIV/0!</v>
      </c>
      <c r="O21" s="151"/>
      <c r="P21" s="151"/>
      <c r="Q21" s="151"/>
      <c r="R21" s="151"/>
      <c r="S21" s="141">
        <f t="shared" si="1"/>
        <v>0</v>
      </c>
      <c r="T21" s="142">
        <f t="shared" si="2"/>
        <v>1</v>
      </c>
      <c r="U21" s="10"/>
      <c r="V21" s="10"/>
      <c r="W21" s="10"/>
    </row>
    <row r="22" spans="1:23" ht="19.5" customHeight="1" x14ac:dyDescent="0.25">
      <c r="A22" s="24">
        <v>17</v>
      </c>
      <c r="B22" s="143" t="str">
        <f>DATOS!C24</f>
        <v>GUDC100402MGTVZTA9</v>
      </c>
      <c r="C22" s="144">
        <f>DATOS!D24</f>
        <v>0</v>
      </c>
      <c r="D22" s="148"/>
      <c r="E22" s="145"/>
      <c r="F22" s="146"/>
      <c r="G22" s="146"/>
      <c r="H22" s="146"/>
      <c r="I22" s="146"/>
      <c r="J22" s="146"/>
      <c r="K22" s="145"/>
      <c r="L22" s="145"/>
      <c r="M22" s="145"/>
      <c r="N22" s="159" t="e">
        <f t="shared" si="0"/>
        <v>#DIV/0!</v>
      </c>
      <c r="O22" s="151"/>
      <c r="P22" s="151"/>
      <c r="Q22" s="151"/>
      <c r="R22" s="151"/>
      <c r="S22" s="141">
        <f t="shared" si="1"/>
        <v>0</v>
      </c>
      <c r="T22" s="142">
        <f t="shared" si="2"/>
        <v>1</v>
      </c>
      <c r="U22" s="10"/>
      <c r="V22" s="10"/>
      <c r="W22" s="10"/>
    </row>
    <row r="23" spans="1:23" ht="19.5" customHeight="1" x14ac:dyDescent="0.25">
      <c r="A23" s="24">
        <v>18</v>
      </c>
      <c r="B23" s="143" t="str">
        <f>DATOS!C25</f>
        <v>HEMI100531HGTRNSA9</v>
      </c>
      <c r="C23" s="144">
        <f>DATOS!D25</f>
        <v>0</v>
      </c>
      <c r="D23" s="148"/>
      <c r="E23" s="145"/>
      <c r="F23" s="146"/>
      <c r="G23" s="146"/>
      <c r="H23" s="146"/>
      <c r="I23" s="146"/>
      <c r="J23" s="146"/>
      <c r="K23" s="145"/>
      <c r="L23" s="145"/>
      <c r="M23" s="145"/>
      <c r="N23" s="159" t="e">
        <f t="shared" si="0"/>
        <v>#DIV/0!</v>
      </c>
      <c r="O23" s="151"/>
      <c r="P23" s="151"/>
      <c r="Q23" s="151"/>
      <c r="R23" s="151"/>
      <c r="S23" s="141">
        <f t="shared" si="1"/>
        <v>0</v>
      </c>
      <c r="T23" s="142">
        <f t="shared" si="2"/>
        <v>1</v>
      </c>
      <c r="U23" s="10"/>
      <c r="V23" s="10"/>
      <c r="W23" s="10"/>
    </row>
    <row r="24" spans="1:23" ht="19.5" customHeight="1" x14ac:dyDescent="0.25">
      <c r="A24" s="24">
        <v>19</v>
      </c>
      <c r="B24" s="143" t="str">
        <f>DATOS!C26</f>
        <v>LUGT101205MGTNVNA6</v>
      </c>
      <c r="C24" s="144">
        <f>DATOS!D26</f>
        <v>0</v>
      </c>
      <c r="D24" s="149"/>
      <c r="E24" s="150"/>
      <c r="F24" s="146"/>
      <c r="G24" s="146"/>
      <c r="H24" s="146"/>
      <c r="I24" s="146"/>
      <c r="J24" s="146"/>
      <c r="K24" s="145"/>
      <c r="L24" s="145"/>
      <c r="M24" s="145"/>
      <c r="N24" s="159" t="e">
        <f t="shared" si="0"/>
        <v>#DIV/0!</v>
      </c>
      <c r="O24" s="151"/>
      <c r="P24" s="151"/>
      <c r="Q24" s="151"/>
      <c r="R24" s="151"/>
      <c r="S24" s="141">
        <f t="shared" si="1"/>
        <v>0</v>
      </c>
      <c r="T24" s="142">
        <f t="shared" si="2"/>
        <v>1</v>
      </c>
      <c r="U24" s="10"/>
      <c r="V24" s="10"/>
      <c r="W24" s="10"/>
    </row>
    <row r="25" spans="1:23" ht="19.5" customHeight="1" x14ac:dyDescent="0.25">
      <c r="A25" s="24">
        <v>20</v>
      </c>
      <c r="B25" s="143" t="str">
        <f>DATOS!C27</f>
        <v>MAGA101211MGTCVRA1</v>
      </c>
      <c r="C25" s="144">
        <f>DATOS!D27</f>
        <v>0</v>
      </c>
      <c r="D25" s="148"/>
      <c r="E25" s="145"/>
      <c r="F25" s="146"/>
      <c r="G25" s="146"/>
      <c r="H25" s="146"/>
      <c r="I25" s="146"/>
      <c r="J25" s="146"/>
      <c r="K25" s="145"/>
      <c r="L25" s="145"/>
      <c r="M25" s="145"/>
      <c r="N25" s="159" t="e">
        <f t="shared" si="0"/>
        <v>#DIV/0!</v>
      </c>
      <c r="O25" s="151"/>
      <c r="P25" s="151"/>
      <c r="Q25" s="151"/>
      <c r="R25" s="151"/>
      <c r="S25" s="141">
        <f t="shared" si="1"/>
        <v>0</v>
      </c>
      <c r="T25" s="142">
        <f t="shared" si="2"/>
        <v>1</v>
      </c>
      <c r="U25" s="10"/>
      <c r="V25" s="10"/>
      <c r="W25" s="10"/>
    </row>
    <row r="26" spans="1:23" ht="19.5" customHeight="1" x14ac:dyDescent="0.25">
      <c r="A26" s="24">
        <v>21</v>
      </c>
      <c r="B26" s="143" t="str">
        <f>DATOS!C28</f>
        <v>MAGV100102MGTRVLA6</v>
      </c>
      <c r="C26" s="144">
        <f>DATOS!D28</f>
        <v>0</v>
      </c>
      <c r="D26" s="148"/>
      <c r="E26" s="145"/>
      <c r="F26" s="146"/>
      <c r="G26" s="146"/>
      <c r="H26" s="146"/>
      <c r="I26" s="146"/>
      <c r="J26" s="146"/>
      <c r="K26" s="145"/>
      <c r="L26" s="145"/>
      <c r="M26" s="145"/>
      <c r="N26" s="159" t="e">
        <f t="shared" si="0"/>
        <v>#DIV/0!</v>
      </c>
      <c r="O26" s="151"/>
      <c r="P26" s="151"/>
      <c r="Q26" s="151"/>
      <c r="R26" s="151"/>
      <c r="S26" s="141">
        <f t="shared" si="1"/>
        <v>0</v>
      </c>
      <c r="T26" s="142">
        <f t="shared" si="2"/>
        <v>1</v>
      </c>
      <c r="U26" s="10"/>
      <c r="V26" s="10"/>
      <c r="W26" s="10"/>
    </row>
    <row r="27" spans="1:23" ht="19.5" customHeight="1" x14ac:dyDescent="0.25">
      <c r="A27" s="24">
        <v>22</v>
      </c>
      <c r="B27" s="143" t="str">
        <f>DATOS!C29</f>
        <v>MEDF100728MGTNZTA3</v>
      </c>
      <c r="C27" s="144">
        <f>DATOS!D29</f>
        <v>0</v>
      </c>
      <c r="D27" s="148"/>
      <c r="E27" s="145"/>
      <c r="F27" s="146"/>
      <c r="G27" s="146"/>
      <c r="H27" s="146"/>
      <c r="I27" s="146"/>
      <c r="J27" s="146"/>
      <c r="K27" s="145"/>
      <c r="L27" s="145"/>
      <c r="M27" s="145"/>
      <c r="N27" s="159" t="e">
        <f t="shared" si="0"/>
        <v>#DIV/0!</v>
      </c>
      <c r="O27" s="151"/>
      <c r="P27" s="151"/>
      <c r="Q27" s="151"/>
      <c r="R27" s="151"/>
      <c r="S27" s="141">
        <f t="shared" si="1"/>
        <v>0</v>
      </c>
      <c r="T27" s="142">
        <f t="shared" si="2"/>
        <v>1</v>
      </c>
      <c r="U27" s="10"/>
      <c r="V27" s="10"/>
      <c r="W27" s="10"/>
    </row>
    <row r="28" spans="1:23" ht="19.5" customHeight="1" x14ac:dyDescent="0.25">
      <c r="A28" s="24">
        <v>23</v>
      </c>
      <c r="B28" s="143" t="str">
        <f>DATOS!C30</f>
        <v>MIAP101205MGTLRLA7</v>
      </c>
      <c r="C28" s="144">
        <f>DATOS!D30</f>
        <v>0</v>
      </c>
      <c r="D28" s="148"/>
      <c r="E28" s="145"/>
      <c r="F28" s="146"/>
      <c r="G28" s="146"/>
      <c r="H28" s="146"/>
      <c r="I28" s="146"/>
      <c r="J28" s="146"/>
      <c r="K28" s="145"/>
      <c r="L28" s="145"/>
      <c r="M28" s="145"/>
      <c r="N28" s="159" t="e">
        <f t="shared" si="0"/>
        <v>#DIV/0!</v>
      </c>
      <c r="O28" s="151"/>
      <c r="P28" s="151"/>
      <c r="Q28" s="151"/>
      <c r="R28" s="151"/>
      <c r="S28" s="141">
        <f t="shared" si="1"/>
        <v>0</v>
      </c>
      <c r="T28" s="142">
        <f t="shared" si="2"/>
        <v>1</v>
      </c>
      <c r="U28" s="10"/>
      <c r="V28" s="10"/>
      <c r="W28" s="10"/>
    </row>
    <row r="29" spans="1:23" ht="19.5" customHeight="1" x14ac:dyDescent="0.25">
      <c r="A29" s="24">
        <v>24</v>
      </c>
      <c r="B29" s="143" t="str">
        <f>DATOS!C31</f>
        <v>MOCM100713HGTNHRA4</v>
      </c>
      <c r="C29" s="144">
        <f>DATOS!D31</f>
        <v>0</v>
      </c>
      <c r="D29" s="148"/>
      <c r="E29" s="145"/>
      <c r="F29" s="146"/>
      <c r="G29" s="146"/>
      <c r="H29" s="146"/>
      <c r="I29" s="146"/>
      <c r="J29" s="146"/>
      <c r="K29" s="145"/>
      <c r="L29" s="145"/>
      <c r="M29" s="145"/>
      <c r="N29" s="159" t="e">
        <f t="shared" si="0"/>
        <v>#DIV/0!</v>
      </c>
      <c r="O29" s="151"/>
      <c r="P29" s="151"/>
      <c r="Q29" s="151"/>
      <c r="R29" s="151"/>
      <c r="S29" s="141">
        <f t="shared" si="1"/>
        <v>0</v>
      </c>
      <c r="T29" s="142">
        <f t="shared" si="2"/>
        <v>1</v>
      </c>
      <c r="U29" s="10"/>
      <c r="V29" s="10"/>
      <c r="W29" s="10"/>
    </row>
    <row r="30" spans="1:23" ht="19.5" customHeight="1" x14ac:dyDescent="0.25">
      <c r="A30" s="24">
        <v>25</v>
      </c>
      <c r="B30" s="143" t="str">
        <f>DATOS!C32</f>
        <v>OEDC100413HGTRZHA6</v>
      </c>
      <c r="C30" s="144">
        <f>DATOS!D32</f>
        <v>0</v>
      </c>
      <c r="D30" s="148"/>
      <c r="E30" s="145"/>
      <c r="F30" s="146"/>
      <c r="G30" s="146"/>
      <c r="H30" s="146"/>
      <c r="I30" s="146"/>
      <c r="J30" s="146"/>
      <c r="K30" s="145"/>
      <c r="L30" s="145"/>
      <c r="M30" s="145"/>
      <c r="N30" s="159" t="e">
        <f t="shared" si="0"/>
        <v>#DIV/0!</v>
      </c>
      <c r="O30" s="151"/>
      <c r="P30" s="151"/>
      <c r="Q30" s="151"/>
      <c r="R30" s="151"/>
      <c r="S30" s="141">
        <f t="shared" si="1"/>
        <v>0</v>
      </c>
      <c r="T30" s="142">
        <f t="shared" si="2"/>
        <v>1</v>
      </c>
      <c r="U30" s="10"/>
      <c r="V30" s="10"/>
      <c r="W30" s="10"/>
    </row>
    <row r="31" spans="1:23" ht="19.5" customHeight="1" x14ac:dyDescent="0.25">
      <c r="A31" s="24">
        <v>26</v>
      </c>
      <c r="B31" s="143" t="str">
        <f>DATOS!C33</f>
        <v>PEDE100921MGTNZSA0</v>
      </c>
      <c r="C31" s="144">
        <f>DATOS!D33</f>
        <v>0</v>
      </c>
      <c r="D31" s="148"/>
      <c r="E31" s="145"/>
      <c r="F31" s="146"/>
      <c r="G31" s="146"/>
      <c r="H31" s="146"/>
      <c r="I31" s="146"/>
      <c r="J31" s="146"/>
      <c r="K31" s="145"/>
      <c r="L31" s="145"/>
      <c r="M31" s="145"/>
      <c r="N31" s="159" t="e">
        <f t="shared" si="0"/>
        <v>#DIV/0!</v>
      </c>
      <c r="O31" s="151"/>
      <c r="P31" s="151"/>
      <c r="Q31" s="151"/>
      <c r="R31" s="151"/>
      <c r="S31" s="141">
        <f t="shared" si="1"/>
        <v>0</v>
      </c>
      <c r="T31" s="142">
        <f t="shared" si="2"/>
        <v>1</v>
      </c>
      <c r="U31" s="10"/>
      <c r="V31" s="10"/>
      <c r="W31" s="10"/>
    </row>
    <row r="32" spans="1:23" ht="19.5" customHeight="1" x14ac:dyDescent="0.25">
      <c r="A32" s="24">
        <v>27</v>
      </c>
      <c r="B32" s="143" t="str">
        <f>DATOS!C34</f>
        <v>PEGJ100413HGTNVNA8</v>
      </c>
      <c r="C32" s="144">
        <f>DATOS!D34</f>
        <v>0</v>
      </c>
      <c r="D32" s="148"/>
      <c r="E32" s="145"/>
      <c r="F32" s="146"/>
      <c r="G32" s="146"/>
      <c r="H32" s="146"/>
      <c r="I32" s="146"/>
      <c r="J32" s="146"/>
      <c r="K32" s="145"/>
      <c r="L32" s="145"/>
      <c r="M32" s="145"/>
      <c r="N32" s="159" t="e">
        <f t="shared" si="0"/>
        <v>#DIV/0!</v>
      </c>
      <c r="O32" s="151"/>
      <c r="P32" s="151"/>
      <c r="Q32" s="151"/>
      <c r="R32" s="151"/>
      <c r="S32" s="141">
        <f t="shared" si="1"/>
        <v>0</v>
      </c>
      <c r="T32" s="142">
        <f t="shared" si="2"/>
        <v>1</v>
      </c>
      <c r="U32" s="10"/>
      <c r="V32" s="10"/>
      <c r="W32" s="10"/>
    </row>
    <row r="33" spans="1:23" ht="19.5" customHeight="1" x14ac:dyDescent="0.25">
      <c r="A33" s="24">
        <v>28</v>
      </c>
      <c r="B33" s="143" t="str">
        <f>DATOS!C35</f>
        <v>PEVC100509MGTNZMA9</v>
      </c>
      <c r="C33" s="144">
        <f>DATOS!D35</f>
        <v>0</v>
      </c>
      <c r="D33" s="148"/>
      <c r="E33" s="145"/>
      <c r="F33" s="146"/>
      <c r="G33" s="146"/>
      <c r="H33" s="146"/>
      <c r="I33" s="146"/>
      <c r="J33" s="146"/>
      <c r="K33" s="145"/>
      <c r="L33" s="145"/>
      <c r="M33" s="145"/>
      <c r="N33" s="159" t="e">
        <f t="shared" si="0"/>
        <v>#DIV/0!</v>
      </c>
      <c r="O33" s="151"/>
      <c r="P33" s="151"/>
      <c r="Q33" s="151"/>
      <c r="R33" s="151"/>
      <c r="S33" s="141">
        <f t="shared" si="1"/>
        <v>0</v>
      </c>
      <c r="T33" s="142">
        <f t="shared" si="2"/>
        <v>1</v>
      </c>
      <c r="U33" s="10"/>
      <c r="V33" s="10"/>
      <c r="W33" s="10"/>
    </row>
    <row r="34" spans="1:23" ht="19.5" customHeight="1" x14ac:dyDescent="0.25">
      <c r="A34" s="24">
        <v>29</v>
      </c>
      <c r="B34" s="143" t="str">
        <f>DATOS!C36</f>
        <v>ROMA100108HGTDNLA4</v>
      </c>
      <c r="C34" s="144">
        <f>DATOS!D36</f>
        <v>0</v>
      </c>
      <c r="D34" s="148"/>
      <c r="E34" s="145"/>
      <c r="F34" s="146"/>
      <c r="G34" s="146"/>
      <c r="H34" s="146"/>
      <c r="I34" s="146"/>
      <c r="J34" s="146"/>
      <c r="K34" s="145"/>
      <c r="L34" s="145"/>
      <c r="M34" s="145"/>
      <c r="N34" s="159" t="e">
        <f t="shared" si="0"/>
        <v>#DIV/0!</v>
      </c>
      <c r="O34" s="151"/>
      <c r="P34" s="151"/>
      <c r="Q34" s="151"/>
      <c r="R34" s="151"/>
      <c r="S34" s="141">
        <f t="shared" si="1"/>
        <v>0</v>
      </c>
      <c r="T34" s="142">
        <f t="shared" si="2"/>
        <v>1</v>
      </c>
      <c r="U34" s="10"/>
      <c r="V34" s="10"/>
      <c r="W34" s="10"/>
    </row>
    <row r="35" spans="1:23" ht="19.5" customHeight="1" x14ac:dyDescent="0.25">
      <c r="A35" s="24">
        <v>30</v>
      </c>
      <c r="B35" s="143" t="str">
        <f>DATOS!C37</f>
        <v>SEAA101111HGTRLXA0</v>
      </c>
      <c r="C35" s="144">
        <f>DATOS!D37</f>
        <v>0</v>
      </c>
      <c r="D35" s="148"/>
      <c r="E35" s="145"/>
      <c r="F35" s="146"/>
      <c r="G35" s="146"/>
      <c r="H35" s="146"/>
      <c r="I35" s="146"/>
      <c r="J35" s="146"/>
      <c r="K35" s="145"/>
      <c r="L35" s="145"/>
      <c r="M35" s="145"/>
      <c r="N35" s="159" t="e">
        <f t="shared" si="0"/>
        <v>#DIV/0!</v>
      </c>
      <c r="O35" s="151"/>
      <c r="P35" s="151"/>
      <c r="Q35" s="151"/>
      <c r="R35" s="151"/>
      <c r="S35" s="141">
        <f t="shared" si="1"/>
        <v>0</v>
      </c>
      <c r="T35" s="142">
        <f t="shared" si="2"/>
        <v>1</v>
      </c>
      <c r="U35" s="10"/>
      <c r="V35" s="10"/>
      <c r="W35" s="10"/>
    </row>
    <row r="36" spans="1:23" ht="19.5" customHeight="1" x14ac:dyDescent="0.25">
      <c r="A36" s="24">
        <v>31</v>
      </c>
      <c r="B36" s="143" t="str">
        <f>DATOS!C38</f>
        <v>SOMS100617HGTLLNA6</v>
      </c>
      <c r="C36" s="144">
        <f>DATOS!D38</f>
        <v>0</v>
      </c>
      <c r="D36" s="148"/>
      <c r="E36" s="145"/>
      <c r="F36" s="146"/>
      <c r="G36" s="146"/>
      <c r="H36" s="146"/>
      <c r="I36" s="146"/>
      <c r="J36" s="146"/>
      <c r="K36" s="145"/>
      <c r="L36" s="145"/>
      <c r="M36" s="145"/>
      <c r="N36" s="159" t="e">
        <f t="shared" si="0"/>
        <v>#DIV/0!</v>
      </c>
      <c r="O36" s="151"/>
      <c r="P36" s="151"/>
      <c r="Q36" s="151"/>
      <c r="R36" s="151"/>
      <c r="S36" s="141">
        <f t="shared" si="1"/>
        <v>0</v>
      </c>
      <c r="T36" s="142">
        <f t="shared" si="2"/>
        <v>1</v>
      </c>
      <c r="U36" s="10"/>
      <c r="V36" s="10"/>
      <c r="W36" s="10"/>
    </row>
    <row r="37" spans="1:23" ht="19.5" customHeight="1" x14ac:dyDescent="0.25">
      <c r="A37" s="24">
        <v>32</v>
      </c>
      <c r="B37" s="143" t="str">
        <f>DATOS!C39</f>
        <v>VAAD100508HGTZLGA8</v>
      </c>
      <c r="C37" s="144">
        <f>DATOS!D39</f>
        <v>0</v>
      </c>
      <c r="D37" s="148"/>
      <c r="E37" s="145"/>
      <c r="F37" s="146"/>
      <c r="G37" s="146"/>
      <c r="H37" s="146"/>
      <c r="I37" s="146"/>
      <c r="J37" s="146"/>
      <c r="K37" s="145"/>
      <c r="L37" s="145"/>
      <c r="M37" s="145"/>
      <c r="N37" s="159" t="e">
        <f t="shared" si="0"/>
        <v>#DIV/0!</v>
      </c>
      <c r="O37" s="151"/>
      <c r="P37" s="151"/>
      <c r="Q37" s="151"/>
      <c r="R37" s="151"/>
      <c r="S37" s="141">
        <f t="shared" si="1"/>
        <v>0</v>
      </c>
      <c r="T37" s="142">
        <f t="shared" si="2"/>
        <v>1</v>
      </c>
      <c r="U37" s="10"/>
      <c r="V37" s="10"/>
      <c r="W37" s="10"/>
    </row>
    <row r="38" spans="1:23" ht="19.5" customHeight="1" x14ac:dyDescent="0.25">
      <c r="A38" s="24">
        <v>33</v>
      </c>
      <c r="B38" s="143" t="str">
        <f>DATOS!C40</f>
        <v>VAGF100121HGTZVRA9</v>
      </c>
      <c r="C38" s="144">
        <f>DATOS!D40</f>
        <v>0</v>
      </c>
      <c r="D38" s="148"/>
      <c r="E38" s="145"/>
      <c r="F38" s="146"/>
      <c r="G38" s="146"/>
      <c r="H38" s="146"/>
      <c r="I38" s="146"/>
      <c r="J38" s="146"/>
      <c r="K38" s="145"/>
      <c r="L38" s="145"/>
      <c r="M38" s="145"/>
      <c r="N38" s="159" t="e">
        <f t="shared" si="0"/>
        <v>#DIV/0!</v>
      </c>
      <c r="O38" s="151"/>
      <c r="P38" s="151"/>
      <c r="Q38" s="151"/>
      <c r="R38" s="151"/>
      <c r="S38" s="141">
        <f t="shared" si="1"/>
        <v>0</v>
      </c>
      <c r="T38" s="142">
        <f t="shared" si="2"/>
        <v>1</v>
      </c>
      <c r="U38" s="10"/>
      <c r="V38" s="10"/>
      <c r="W38" s="10"/>
    </row>
    <row r="39" spans="1:23" ht="19.5" customHeight="1" x14ac:dyDescent="0.25">
      <c r="A39" s="24">
        <v>34</v>
      </c>
      <c r="B39" s="143" t="str">
        <f>DATOS!C41</f>
        <v>VAPM101215HGTZNRA1</v>
      </c>
      <c r="C39" s="144">
        <f>DATOS!D41</f>
        <v>0</v>
      </c>
      <c r="D39" s="148"/>
      <c r="E39" s="145"/>
      <c r="F39" s="146"/>
      <c r="G39" s="146"/>
      <c r="H39" s="146"/>
      <c r="I39" s="146"/>
      <c r="J39" s="146"/>
      <c r="K39" s="145"/>
      <c r="L39" s="145"/>
      <c r="M39" s="145"/>
      <c r="N39" s="159" t="e">
        <f t="shared" si="0"/>
        <v>#DIV/0!</v>
      </c>
      <c r="O39" s="151"/>
      <c r="P39" s="151"/>
      <c r="Q39" s="151"/>
      <c r="R39" s="151"/>
      <c r="S39" s="141">
        <f t="shared" si="1"/>
        <v>0</v>
      </c>
      <c r="T39" s="142">
        <f t="shared" si="2"/>
        <v>1</v>
      </c>
      <c r="U39" s="10"/>
      <c r="V39" s="10"/>
      <c r="W39" s="10"/>
    </row>
    <row r="40" spans="1:23" ht="19.5" customHeight="1" x14ac:dyDescent="0.25">
      <c r="A40" s="24">
        <v>35</v>
      </c>
      <c r="B40" s="143" t="str">
        <f>DATOS!C42</f>
        <v>VIRP100622MGTLNLA4</v>
      </c>
      <c r="C40" s="144">
        <f>DATOS!D42</f>
        <v>0</v>
      </c>
      <c r="D40" s="148"/>
      <c r="E40" s="145"/>
      <c r="F40" s="146"/>
      <c r="G40" s="146"/>
      <c r="H40" s="146"/>
      <c r="I40" s="146"/>
      <c r="J40" s="146"/>
      <c r="K40" s="145"/>
      <c r="L40" s="145"/>
      <c r="M40" s="145"/>
      <c r="N40" s="159" t="e">
        <f t="shared" si="0"/>
        <v>#DIV/0!</v>
      </c>
      <c r="O40" s="151"/>
      <c r="P40" s="151"/>
      <c r="Q40" s="151"/>
      <c r="R40" s="151"/>
      <c r="S40" s="141">
        <f t="shared" si="1"/>
        <v>0</v>
      </c>
      <c r="T40" s="142">
        <f t="shared" si="2"/>
        <v>1</v>
      </c>
      <c r="U40" s="10"/>
      <c r="V40" s="10"/>
      <c r="W40" s="10"/>
    </row>
    <row r="41" spans="1:23" ht="19.5" customHeight="1" x14ac:dyDescent="0.25">
      <c r="A41" s="25">
        <v>36</v>
      </c>
      <c r="B41" s="143" t="str">
        <f>DATOS!C43</f>
        <v>VAAD100508HGTZLGA9</v>
      </c>
      <c r="C41" s="144">
        <f>DATOS!D43</f>
        <v>0</v>
      </c>
      <c r="D41" s="148"/>
      <c r="E41" s="145"/>
      <c r="F41" s="146"/>
      <c r="G41" s="146"/>
      <c r="H41" s="146"/>
      <c r="I41" s="146"/>
      <c r="J41" s="146"/>
      <c r="K41" s="145"/>
      <c r="L41" s="145"/>
      <c r="M41" s="145"/>
      <c r="N41" s="159" t="e">
        <f t="shared" si="0"/>
        <v>#DIV/0!</v>
      </c>
      <c r="O41" s="151"/>
      <c r="P41" s="151"/>
      <c r="Q41" s="151"/>
      <c r="R41" s="151"/>
      <c r="S41" s="141">
        <f t="shared" si="1"/>
        <v>0</v>
      </c>
      <c r="T41" s="142">
        <f t="shared" si="2"/>
        <v>1</v>
      </c>
      <c r="U41" s="10"/>
      <c r="V41" s="10"/>
      <c r="W41" s="10"/>
    </row>
    <row r="42" spans="1:23" ht="19.5" customHeight="1" x14ac:dyDescent="0.25">
      <c r="A42" s="25">
        <v>37</v>
      </c>
      <c r="B42" s="143" t="str">
        <f>DATOS!C44</f>
        <v>VAGF100121HGTZVRA10</v>
      </c>
      <c r="C42" s="144">
        <f>DATOS!D44</f>
        <v>0</v>
      </c>
      <c r="D42" s="148"/>
      <c r="E42" s="145"/>
      <c r="F42" s="146"/>
      <c r="G42" s="146"/>
      <c r="H42" s="146"/>
      <c r="I42" s="146"/>
      <c r="J42" s="146"/>
      <c r="K42" s="145"/>
      <c r="L42" s="145"/>
      <c r="M42" s="145"/>
      <c r="N42" s="159" t="e">
        <f t="shared" si="0"/>
        <v>#DIV/0!</v>
      </c>
      <c r="O42" s="151"/>
      <c r="P42" s="151"/>
      <c r="Q42" s="151"/>
      <c r="R42" s="151"/>
      <c r="S42" s="141">
        <f t="shared" si="1"/>
        <v>0</v>
      </c>
      <c r="T42" s="142">
        <f t="shared" si="2"/>
        <v>1</v>
      </c>
      <c r="U42" s="10"/>
      <c r="V42" s="10"/>
      <c r="W42" s="10"/>
    </row>
    <row r="43" spans="1:23" ht="19.5" customHeight="1" x14ac:dyDescent="0.25">
      <c r="A43" s="25">
        <v>38</v>
      </c>
      <c r="B43" s="143" t="str">
        <f>DATOS!C45</f>
        <v>VAPM101215HGTZNRA2</v>
      </c>
      <c r="C43" s="144">
        <f>DATOS!D45</f>
        <v>0</v>
      </c>
      <c r="D43" s="148"/>
      <c r="E43" s="145"/>
      <c r="F43" s="146"/>
      <c r="G43" s="146"/>
      <c r="H43" s="146"/>
      <c r="I43" s="146"/>
      <c r="J43" s="146"/>
      <c r="K43" s="145"/>
      <c r="L43" s="145"/>
      <c r="M43" s="145"/>
      <c r="N43" s="159" t="e">
        <f t="shared" si="0"/>
        <v>#DIV/0!</v>
      </c>
      <c r="O43" s="151"/>
      <c r="P43" s="151"/>
      <c r="Q43" s="151"/>
      <c r="R43" s="151"/>
      <c r="S43" s="141">
        <f t="shared" si="1"/>
        <v>0</v>
      </c>
      <c r="T43" s="142">
        <f t="shared" si="2"/>
        <v>1</v>
      </c>
      <c r="U43" s="10"/>
      <c r="V43" s="10"/>
      <c r="W43" s="10"/>
    </row>
    <row r="44" spans="1:23" ht="19.5" customHeight="1" x14ac:dyDescent="0.25">
      <c r="A44" s="25">
        <v>39</v>
      </c>
      <c r="B44" s="143" t="str">
        <f>DATOS!C46</f>
        <v>VIRP100622MGTLNLA5</v>
      </c>
      <c r="C44" s="144">
        <f>DATOS!D46</f>
        <v>0</v>
      </c>
      <c r="D44" s="148"/>
      <c r="E44" s="145"/>
      <c r="F44" s="146"/>
      <c r="G44" s="146"/>
      <c r="H44" s="146"/>
      <c r="I44" s="146"/>
      <c r="J44" s="146"/>
      <c r="K44" s="145"/>
      <c r="L44" s="145"/>
      <c r="M44" s="145"/>
      <c r="N44" s="159" t="e">
        <f t="shared" si="0"/>
        <v>#DIV/0!</v>
      </c>
      <c r="O44" s="151"/>
      <c r="P44" s="151"/>
      <c r="Q44" s="151"/>
      <c r="R44" s="151"/>
      <c r="S44" s="141">
        <f t="shared" si="1"/>
        <v>0</v>
      </c>
      <c r="T44" s="142">
        <f t="shared" si="2"/>
        <v>1</v>
      </c>
      <c r="U44" s="10"/>
      <c r="V44" s="10"/>
      <c r="W44" s="10"/>
    </row>
    <row r="45" spans="1:23" ht="19.5" customHeight="1" x14ac:dyDescent="0.25">
      <c r="A45" s="25">
        <v>40</v>
      </c>
      <c r="B45" s="143" t="str">
        <f>DATOS!C47</f>
        <v>VAAD100508HGTZLGA10</v>
      </c>
      <c r="C45" s="144">
        <f>DATOS!D47</f>
        <v>0</v>
      </c>
      <c r="D45" s="148"/>
      <c r="E45" s="145"/>
      <c r="F45" s="146"/>
      <c r="G45" s="146"/>
      <c r="H45" s="146"/>
      <c r="I45" s="146"/>
      <c r="J45" s="146"/>
      <c r="K45" s="145"/>
      <c r="L45" s="145"/>
      <c r="M45" s="145"/>
      <c r="N45" s="159" t="e">
        <f t="shared" si="0"/>
        <v>#DIV/0!</v>
      </c>
      <c r="O45" s="151"/>
      <c r="P45" s="151"/>
      <c r="Q45" s="151"/>
      <c r="R45" s="151"/>
      <c r="S45" s="141">
        <f t="shared" si="1"/>
        <v>0</v>
      </c>
      <c r="T45" s="142">
        <f t="shared" si="2"/>
        <v>1</v>
      </c>
      <c r="U45" s="10"/>
      <c r="V45" s="10"/>
      <c r="W45" s="10"/>
    </row>
    <row r="46" spans="1:23" x14ac:dyDescent="0.25">
      <c r="A46" s="26"/>
      <c r="B46" s="10" t="s">
        <v>15</v>
      </c>
      <c r="C46" s="10">
        <f>DATOS!D5</f>
        <v>0</v>
      </c>
      <c r="D46" s="26"/>
      <c r="E46" s="26"/>
      <c r="F46" s="27"/>
      <c r="G46" s="28"/>
      <c r="H46" s="28"/>
      <c r="I46" s="28"/>
      <c r="J46" s="28"/>
      <c r="K46" s="28"/>
      <c r="L46" s="28"/>
      <c r="M46" s="28"/>
      <c r="N46" s="10"/>
      <c r="O46" s="10"/>
      <c r="P46" s="35"/>
      <c r="Q46" s="35"/>
      <c r="R46" s="35"/>
      <c r="S46" s="35"/>
      <c r="T46" s="40"/>
      <c r="U46" s="10"/>
      <c r="V46" s="10"/>
      <c r="W46" s="10"/>
    </row>
    <row r="47" spans="1:23" ht="40.5" customHeight="1" x14ac:dyDescent="0.25">
      <c r="A47" s="26"/>
      <c r="B47" s="10"/>
      <c r="C47" s="10"/>
      <c r="D47" s="26"/>
      <c r="E47" s="26"/>
      <c r="F47" s="174" t="s">
        <v>107</v>
      </c>
      <c r="G47" s="174"/>
      <c r="H47" s="174"/>
      <c r="I47" s="174"/>
      <c r="J47" s="174"/>
      <c r="K47" s="174"/>
      <c r="L47" s="28"/>
      <c r="M47" s="28"/>
      <c r="N47" s="10"/>
      <c r="O47" s="103">
        <f>1-(SUM(O6:O45)/($C$4*O4))</f>
        <v>0.99750000000000005</v>
      </c>
      <c r="P47" s="103">
        <f>1-(SUM(P6:P45)/($C$4*P4))</f>
        <v>1</v>
      </c>
      <c r="Q47" s="103">
        <f>1-(SUM(Q6:Q45)/($C$4*Q4))</f>
        <v>1</v>
      </c>
      <c r="R47" s="103">
        <f t="shared" ref="R47" si="3">1-(SUM(R6:R45)/($C$4*R4))</f>
        <v>1</v>
      </c>
      <c r="S47" s="109"/>
      <c r="T47" s="40"/>
      <c r="U47" s="10"/>
      <c r="V47" s="10"/>
      <c r="W47" s="10"/>
    </row>
    <row r="48" spans="1:23" ht="15.75" customHeight="1" x14ac:dyDescent="0.25">
      <c r="A48" s="26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76"/>
      <c r="Q48" s="176"/>
      <c r="R48" s="156"/>
      <c r="S48" s="156"/>
      <c r="T48" s="40"/>
      <c r="U48" s="10"/>
      <c r="V48" s="10"/>
      <c r="W48" s="10"/>
    </row>
    <row r="49" spans="1:23" ht="15.75" customHeight="1" x14ac:dyDescent="0.25">
      <c r="A49" s="26"/>
      <c r="B49" s="10"/>
      <c r="C49" s="10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55"/>
      <c r="P49" s="156"/>
      <c r="Q49" s="156"/>
      <c r="R49" s="156"/>
      <c r="S49" s="156"/>
      <c r="T49" s="40"/>
      <c r="U49" s="10"/>
      <c r="V49" s="10"/>
      <c r="W49" s="10"/>
    </row>
    <row r="50" spans="1:23" ht="15.75" x14ac:dyDescent="0.25">
      <c r="A50" s="26"/>
      <c r="B50" s="30"/>
      <c r="C50" s="31" t="s">
        <v>114</v>
      </c>
      <c r="D50" s="38">
        <f>AVERAGE(D6:D45)</f>
        <v>7.5</v>
      </c>
      <c r="E50" s="38">
        <f>AVERAGE(E6:E45)</f>
        <v>7.5</v>
      </c>
      <c r="F50" s="38">
        <f>AVERAGE(F6:F45)</f>
        <v>8</v>
      </c>
      <c r="G50" s="38">
        <f>AVERAGE(G6:G45)</f>
        <v>8</v>
      </c>
      <c r="H50" s="38">
        <f t="shared" ref="H50:J50" si="4">AVERAGE(H6:H45)</f>
        <v>8</v>
      </c>
      <c r="I50" s="38">
        <f t="shared" si="4"/>
        <v>8.5</v>
      </c>
      <c r="J50" s="38">
        <f t="shared" si="4"/>
        <v>7.5</v>
      </c>
      <c r="K50" s="105"/>
      <c r="L50" s="105" t="s">
        <v>113</v>
      </c>
      <c r="M50" s="105"/>
      <c r="N50" s="38" t="e">
        <f>AVERAGE(N6:N45)</f>
        <v>#DIV/0!</v>
      </c>
      <c r="O50" s="38"/>
      <c r="P50" s="171" t="s">
        <v>132</v>
      </c>
      <c r="Q50" s="171"/>
      <c r="R50" s="171"/>
      <c r="S50" s="171"/>
      <c r="T50" s="101">
        <f>AVERAGE(T6:T45)</f>
        <v>0.99937500000000001</v>
      </c>
      <c r="U50" s="10"/>
      <c r="V50" s="10"/>
      <c r="W50" s="10"/>
    </row>
    <row r="51" spans="1:23" x14ac:dyDescent="0.25">
      <c r="A51" s="2"/>
      <c r="B51" s="49"/>
      <c r="C51" s="10"/>
      <c r="D51" s="26"/>
      <c r="E51" s="26"/>
      <c r="F51" s="29"/>
      <c r="G51" s="28"/>
      <c r="H51" s="28"/>
      <c r="I51" s="28"/>
      <c r="J51" s="28"/>
      <c r="K51" s="28"/>
      <c r="L51" s="28"/>
      <c r="M51" s="28"/>
      <c r="N51" s="10"/>
      <c r="O51" s="10"/>
      <c r="P51" s="35"/>
      <c r="Q51" s="35"/>
      <c r="R51" s="35"/>
      <c r="S51" s="35"/>
      <c r="T51" s="10"/>
      <c r="U51" s="10"/>
      <c r="V51" s="10"/>
      <c r="W51" s="10"/>
    </row>
    <row r="52" spans="1:23" x14ac:dyDescent="0.25">
      <c r="A52" s="2"/>
      <c r="B52" s="49"/>
      <c r="C52" s="10"/>
      <c r="D52" s="26"/>
      <c r="E52" s="26"/>
      <c r="F52" s="29"/>
      <c r="G52" s="28"/>
      <c r="H52" s="28"/>
      <c r="I52" s="28"/>
      <c r="J52" s="28"/>
      <c r="K52" s="28"/>
      <c r="L52" s="28"/>
      <c r="M52" s="28"/>
      <c r="N52" s="10"/>
      <c r="O52" s="10"/>
      <c r="P52" s="35"/>
      <c r="Q52" s="35"/>
      <c r="R52" s="35"/>
      <c r="S52" s="35"/>
      <c r="T52" s="10"/>
      <c r="U52" s="10"/>
      <c r="V52" s="10"/>
      <c r="W52" s="10"/>
    </row>
    <row r="53" spans="1:23" x14ac:dyDescent="0.25">
      <c r="A53" s="2"/>
      <c r="B53" s="49"/>
      <c r="C53" s="10"/>
      <c r="D53" s="26"/>
      <c r="E53" s="26"/>
      <c r="F53" s="29"/>
      <c r="G53" s="28"/>
      <c r="H53" s="28"/>
      <c r="I53" s="28"/>
      <c r="J53" s="28"/>
      <c r="K53" s="28"/>
      <c r="L53" s="28"/>
      <c r="M53" s="28"/>
      <c r="N53" s="10"/>
      <c r="O53" s="10"/>
      <c r="P53" s="35"/>
      <c r="Q53" s="35"/>
      <c r="R53" s="35"/>
      <c r="S53" s="35"/>
      <c r="T53" s="10"/>
      <c r="U53" s="10"/>
      <c r="V53" s="10"/>
      <c r="W53" s="10"/>
    </row>
    <row r="54" spans="1:23" x14ac:dyDescent="0.25">
      <c r="A54" s="2"/>
      <c r="B54" s="49"/>
      <c r="C54" s="10"/>
      <c r="D54" s="26"/>
      <c r="E54" s="26"/>
      <c r="F54" s="29"/>
      <c r="G54" s="28"/>
      <c r="H54" s="28"/>
      <c r="I54" s="28"/>
      <c r="J54" s="28"/>
      <c r="K54" s="28"/>
      <c r="L54" s="28"/>
      <c r="M54" s="28"/>
      <c r="N54" s="10"/>
      <c r="O54" s="10"/>
      <c r="P54" s="35"/>
      <c r="Q54" s="35"/>
      <c r="R54" s="35"/>
      <c r="S54" s="35"/>
      <c r="T54" s="10"/>
      <c r="U54" s="10"/>
      <c r="V54" s="10"/>
      <c r="W54" s="10"/>
    </row>
    <row r="55" spans="1:23" x14ac:dyDescent="0.25">
      <c r="A55" s="2"/>
      <c r="B55" s="49"/>
      <c r="C55" s="10"/>
      <c r="D55" s="26"/>
      <c r="E55" s="26"/>
      <c r="F55" s="29"/>
      <c r="G55" s="28"/>
      <c r="H55" s="28"/>
      <c r="I55" s="28"/>
      <c r="J55" s="28"/>
      <c r="K55" s="28"/>
      <c r="L55" s="28"/>
      <c r="M55" s="28"/>
      <c r="N55" s="10"/>
      <c r="O55" s="10"/>
      <c r="P55" s="35"/>
      <c r="Q55" s="35"/>
      <c r="R55" s="35"/>
      <c r="S55" s="35"/>
      <c r="T55" s="10"/>
      <c r="U55" s="10"/>
      <c r="V55" s="10"/>
      <c r="W55" s="10"/>
    </row>
    <row r="56" spans="1:23" x14ac:dyDescent="0.25">
      <c r="A56" s="2"/>
      <c r="B56" s="7" t="s">
        <v>21</v>
      </c>
      <c r="C56" s="5"/>
      <c r="D56" s="2"/>
      <c r="E56" s="2"/>
      <c r="F56" s="11"/>
      <c r="G56" s="9"/>
      <c r="H56" s="9"/>
      <c r="I56" s="9"/>
      <c r="J56" s="9"/>
      <c r="K56" s="8"/>
      <c r="L56" s="8"/>
      <c r="M56" s="8"/>
    </row>
    <row r="57" spans="1:23" ht="15.75" customHeight="1" x14ac:dyDescent="0.25">
      <c r="A57" s="2"/>
      <c r="B57" s="6"/>
      <c r="C57" s="3"/>
      <c r="D57" s="2"/>
      <c r="E57" s="2"/>
      <c r="F57" s="11"/>
      <c r="G57" s="9"/>
      <c r="H57" s="9"/>
      <c r="I57" s="9"/>
      <c r="J57" s="9"/>
      <c r="K57" s="9"/>
      <c r="L57" s="9"/>
      <c r="M57" s="9"/>
    </row>
    <row r="58" spans="1:23" x14ac:dyDescent="0.25">
      <c r="F58" s="2"/>
      <c r="G58" s="2"/>
      <c r="H58" s="2"/>
      <c r="I58" s="2"/>
      <c r="J58" s="2"/>
      <c r="K58" s="2"/>
      <c r="L58" s="2"/>
      <c r="M58" s="2"/>
    </row>
  </sheetData>
  <sheetProtection formatCells="0" formatColumns="0" formatRows="0" insertColumns="0" insertRows="0" insertHyperlinks="0" deleteColumns="0" deleteRows="0" sort="0" autoFilter="0" pivotTables="0"/>
  <mergeCells count="7">
    <mergeCell ref="P50:S50"/>
    <mergeCell ref="A1:U1"/>
    <mergeCell ref="C2:F2"/>
    <mergeCell ref="C3:F3"/>
    <mergeCell ref="F47:K47"/>
    <mergeCell ref="P48:Q48"/>
    <mergeCell ref="D49:N49"/>
  </mergeCells>
  <conditionalFormatting sqref="F51:F1048576 F6:F47 B2 C3 A1">
    <cfRule type="cellIs" dxfId="12" priority="7" operator="equal">
      <formula>"H"</formula>
    </cfRule>
    <cfRule type="cellIs" dxfId="11" priority="8" operator="equal">
      <formula>"M"</formula>
    </cfRule>
  </conditionalFormatting>
  <conditionalFormatting sqref="T6:T4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N45">
    <cfRule type="cellIs" dxfId="10" priority="5" operator="lessThanOrEqual">
      <formula>6</formula>
    </cfRule>
  </conditionalFormatting>
  <conditionalFormatting sqref="K6:M45">
    <cfRule type="cellIs" dxfId="9" priority="1" operator="equal">
      <formula>"N IV"</formula>
    </cfRule>
    <cfRule type="cellIs" dxfId="8" priority="2" operator="equal">
      <formula>"N III"</formula>
    </cfRule>
    <cfRule type="cellIs" dxfId="7" priority="3" operator="equal">
      <formula>"N II"</formula>
    </cfRule>
    <cfRule type="cellIs" dxfId="6" priority="4" operator="equal">
      <formula>"N I"</formula>
    </cfRule>
  </conditionalFormatting>
  <dataValidations count="1">
    <dataValidation type="list" allowBlank="1" showInputMessage="1" showErrorMessage="1" sqref="K6:M45">
      <formula1>"N I, N II, N III, N IV"</formula1>
    </dataValidation>
  </dataValidations>
  <printOptions horizontalCentered="1" verticalCentered="1"/>
  <pageMargins left="0.27559055118110237" right="0.70866141732283472" top="0.31496062992125984" bottom="0.19685039370078741" header="0.31496062992125984" footer="0.19685039370078741"/>
  <pageSetup scale="8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Button 1">
              <controlPr defaultSize="0" print="0" autoFill="0" autoPict="0" macro="[0]!_xludf.Hide">
                <anchor moveWithCells="1" sizeWithCells="1">
                  <from>
                    <xdr:col>20</xdr:col>
                    <xdr:colOff>314325</xdr:colOff>
                    <xdr:row>4</xdr:row>
                    <xdr:rowOff>285750</xdr:rowOff>
                  </from>
                  <to>
                    <xdr:col>22</xdr:col>
                    <xdr:colOff>390525</xdr:colOff>
                    <xdr:row>4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Button 2">
              <controlPr defaultSize="0" print="0" autoFill="0" autoPict="0" macro="[0]!_xludf.Unhide">
                <anchor moveWithCells="1" sizeWithCells="1">
                  <from>
                    <xdr:col>20</xdr:col>
                    <xdr:colOff>342900</xdr:colOff>
                    <xdr:row>3</xdr:row>
                    <xdr:rowOff>123825</xdr:rowOff>
                  </from>
                  <to>
                    <xdr:col>22</xdr:col>
                    <xdr:colOff>371475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Button 3">
              <controlPr defaultSize="0" print="0" autoFill="0" autoPict="0" macro="[0]!VistaPreviaImpresion" altText="IMPRIMIR">
                <anchor moveWithCells="1" sizeWithCells="1">
                  <from>
                    <xdr:col>20</xdr:col>
                    <xdr:colOff>342900</xdr:colOff>
                    <xdr:row>4</xdr:row>
                    <xdr:rowOff>685800</xdr:rowOff>
                  </from>
                  <to>
                    <xdr:col>22</xdr:col>
                    <xdr:colOff>390525</xdr:colOff>
                    <xdr:row>4</xdr:row>
                    <xdr:rowOff>1009650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">
    <pageSetUpPr fitToPage="1"/>
  </sheetPr>
  <dimension ref="A1:P58"/>
  <sheetViews>
    <sheetView zoomScale="85" zoomScaleNormal="85" zoomScalePageLayoutView="85" workbookViewId="0">
      <selection activeCell="O9" sqref="O9"/>
    </sheetView>
  </sheetViews>
  <sheetFormatPr baseColWidth="10" defaultRowHeight="15" x14ac:dyDescent="0.25"/>
  <cols>
    <col min="1" max="1" width="3" style="1" customWidth="1"/>
    <col min="2" max="2" width="23.28515625" style="4" customWidth="1"/>
    <col min="3" max="3" width="28.7109375" style="1" customWidth="1"/>
    <col min="4" max="10" width="4.85546875" style="1" customWidth="1"/>
    <col min="11" max="11" width="5.42578125" style="1" customWidth="1"/>
    <col min="12" max="12" width="4.28515625" style="16" customWidth="1"/>
    <col min="13" max="13" width="7.85546875" style="1" customWidth="1"/>
    <col min="14" max="16384" width="11.42578125" style="1"/>
  </cols>
  <sheetData>
    <row r="1" spans="1:16" ht="23.25" x14ac:dyDescent="0.25">
      <c r="A1" s="172" t="s">
        <v>105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0"/>
      <c r="P1" s="10"/>
    </row>
    <row r="2" spans="1:16" ht="16.5" customHeight="1" x14ac:dyDescent="0.3">
      <c r="A2" s="17"/>
      <c r="B2" s="44" t="s">
        <v>14</v>
      </c>
      <c r="C2" s="177">
        <f>DATOS!D3</f>
        <v>0</v>
      </c>
      <c r="D2" s="177"/>
      <c r="E2" s="177"/>
      <c r="F2" s="177"/>
      <c r="G2" s="45" t="str">
        <f>DATOS!C2</f>
        <v xml:space="preserve">TERCER   GRADO </v>
      </c>
      <c r="H2" s="45"/>
      <c r="I2" s="10"/>
      <c r="J2" s="10"/>
      <c r="K2" s="10"/>
      <c r="L2" s="41"/>
      <c r="M2" s="10"/>
      <c r="N2" s="48">
        <f>DATOS!D4</f>
        <v>0</v>
      </c>
      <c r="O2" s="10"/>
      <c r="P2" s="10"/>
    </row>
    <row r="3" spans="1:16" ht="15" customHeight="1" x14ac:dyDescent="0.25">
      <c r="A3" s="17"/>
      <c r="B3" s="18"/>
      <c r="C3" s="173" t="s">
        <v>149</v>
      </c>
      <c r="D3" s="173"/>
      <c r="E3" s="173"/>
      <c r="F3" s="173"/>
      <c r="G3" s="20"/>
      <c r="H3" s="20"/>
      <c r="I3" s="20"/>
      <c r="J3" s="20"/>
      <c r="K3" s="10"/>
      <c r="L3" s="37"/>
      <c r="M3" s="10"/>
      <c r="N3" s="10"/>
      <c r="O3" s="10"/>
      <c r="P3" s="10"/>
    </row>
    <row r="4" spans="1:16" ht="18" customHeight="1" x14ac:dyDescent="0.25">
      <c r="A4" s="21"/>
      <c r="B4" s="108" t="s">
        <v>122</v>
      </c>
      <c r="C4" s="100">
        <v>40</v>
      </c>
      <c r="D4" s="46"/>
      <c r="E4" s="46"/>
      <c r="F4" s="47"/>
      <c r="G4" s="10"/>
      <c r="H4" s="10"/>
      <c r="I4" s="10"/>
      <c r="J4" s="10"/>
      <c r="K4" s="99" t="s">
        <v>121</v>
      </c>
      <c r="L4" s="51"/>
      <c r="M4" s="10"/>
      <c r="N4" s="10"/>
      <c r="O4" s="10"/>
      <c r="P4" s="10"/>
    </row>
    <row r="5" spans="1:16" s="13" customFormat="1" ht="80.25" customHeight="1" x14ac:dyDescent="0.25">
      <c r="A5" s="12" t="s">
        <v>0</v>
      </c>
      <c r="B5" s="14" t="s">
        <v>2</v>
      </c>
      <c r="C5" s="15" t="s">
        <v>1</v>
      </c>
      <c r="D5" s="158" t="s">
        <v>3</v>
      </c>
      <c r="E5" s="158" t="s">
        <v>4</v>
      </c>
      <c r="F5" s="158" t="s">
        <v>143</v>
      </c>
      <c r="G5" s="158" t="s">
        <v>144</v>
      </c>
      <c r="H5" s="158" t="s">
        <v>145</v>
      </c>
      <c r="I5" s="158" t="s">
        <v>5</v>
      </c>
      <c r="J5" s="158" t="s">
        <v>146</v>
      </c>
      <c r="K5" s="102" t="s">
        <v>6</v>
      </c>
      <c r="L5" s="22" t="s">
        <v>131</v>
      </c>
      <c r="M5" s="39" t="s">
        <v>151</v>
      </c>
      <c r="N5" s="23"/>
      <c r="O5" s="23"/>
      <c r="P5" s="23"/>
    </row>
    <row r="6" spans="1:16" ht="19.5" customHeight="1" x14ac:dyDescent="0.25">
      <c r="A6" s="24">
        <v>1</v>
      </c>
      <c r="B6" s="143" t="str">
        <f>DATOS!C8</f>
        <v>AEGP100111HGTRTDA5</v>
      </c>
      <c r="C6" s="144" t="str">
        <f>DATOS!D8</f>
        <v>LUIS GILBERTO</v>
      </c>
      <c r="D6" s="145">
        <f>AVERAGE('PERIODO 1'!D6,'PERIODO 2'!D6,'PERIODO 3'!D6)</f>
        <v>6</v>
      </c>
      <c r="E6" s="145">
        <f>AVERAGE('PERIODO 1'!E6,'PERIODO 2'!E6,'PERIODO 3'!E6)</f>
        <v>7</v>
      </c>
      <c r="F6" s="145">
        <f>AVERAGE('PERIODO 1'!F6,'PERIODO 2'!F6,'PERIODO 3'!F6)</f>
        <v>8</v>
      </c>
      <c r="G6" s="145">
        <f>AVERAGE('PERIODO 1'!G6,'PERIODO 2'!G6,'PERIODO 3'!G6)</f>
        <v>8</v>
      </c>
      <c r="H6" s="145">
        <f>AVERAGE('PERIODO 1'!H6,'PERIODO 2'!H6,'PERIODO 3'!H6)</f>
        <v>8</v>
      </c>
      <c r="I6" s="145">
        <f>AVERAGE('PERIODO 1'!I6,'PERIODO 2'!I6,'PERIODO 3'!I6)</f>
        <v>9</v>
      </c>
      <c r="J6" s="145">
        <f>AVERAGE('PERIODO 1'!J6,'PERIODO 2'!J6,'PERIODO 3'!J6)</f>
        <v>7</v>
      </c>
      <c r="K6" s="159">
        <f t="shared" ref="K6:K45" si="0">AVERAGE(D6:J6)</f>
        <v>7.5714285714285712</v>
      </c>
      <c r="L6" s="141">
        <f>SUM('PERIODO 1'!S6,'PERIODO 2'!S6,'PERIODO 3'!S6)</f>
        <v>6</v>
      </c>
      <c r="M6" s="142">
        <f>AVERAGE('PERIODO 1'!T6,'PERIODO 2'!T6,'PERIODO 3'!T6)</f>
        <v>0.97499999999999998</v>
      </c>
      <c r="N6" s="10"/>
      <c r="O6" s="10"/>
      <c r="P6" s="10"/>
    </row>
    <row r="7" spans="1:16" ht="19.5" customHeight="1" x14ac:dyDescent="0.25">
      <c r="A7" s="24">
        <v>2</v>
      </c>
      <c r="B7" s="143" t="str">
        <f>DATOS!C9</f>
        <v>AETS100614MGTRRNA2</v>
      </c>
      <c r="C7" s="144" t="str">
        <f>DATOS!D9</f>
        <v>MITZI CAMILA</v>
      </c>
      <c r="D7" s="145">
        <f>AVERAGE('PERIODO 1'!D7,'PERIODO 2'!D7,'PERIODO 3'!D7)</f>
        <v>8.3333333333333339</v>
      </c>
      <c r="E7" s="145">
        <f>AVERAGE('PERIODO 1'!E7,'PERIODO 2'!E7,'PERIODO 3'!E7)</f>
        <v>8</v>
      </c>
      <c r="F7" s="145">
        <f>AVERAGE('PERIODO 1'!F7,'PERIODO 2'!F7,'PERIODO 3'!F7)</f>
        <v>7.5</v>
      </c>
      <c r="G7" s="145">
        <f>AVERAGE('PERIODO 1'!G7,'PERIODO 2'!G7,'PERIODO 3'!G7)</f>
        <v>7.5</v>
      </c>
      <c r="H7" s="145">
        <f>AVERAGE('PERIODO 1'!H7,'PERIODO 2'!H7,'PERIODO 3'!H7)</f>
        <v>7.5</v>
      </c>
      <c r="I7" s="145">
        <f>AVERAGE('PERIODO 1'!I7,'PERIODO 2'!I7,'PERIODO 3'!I7)</f>
        <v>7.5</v>
      </c>
      <c r="J7" s="145">
        <f>AVERAGE('PERIODO 1'!J7,'PERIODO 2'!J7,'PERIODO 3'!J7)</f>
        <v>7.5</v>
      </c>
      <c r="K7" s="159">
        <f t="shared" si="0"/>
        <v>7.6904761904761907</v>
      </c>
      <c r="L7" s="141">
        <f>SUM('PERIODO 1'!S7,'PERIODO 2'!S7,'PERIODO 3'!S7)</f>
        <v>3</v>
      </c>
      <c r="M7" s="142">
        <f>AVERAGE('PERIODO 1'!T7,'PERIODO 2'!T7,'PERIODO 3'!T7)</f>
        <v>0.98749999999999993</v>
      </c>
      <c r="N7" s="10"/>
      <c r="O7" s="10"/>
      <c r="P7" s="10"/>
    </row>
    <row r="8" spans="1:16" ht="19.5" customHeight="1" x14ac:dyDescent="0.25">
      <c r="A8" s="24">
        <v>3</v>
      </c>
      <c r="B8" s="143" t="str">
        <f>DATOS!C10</f>
        <v>CAVA100801MGTMLDA0</v>
      </c>
      <c r="C8" s="144" t="str">
        <f>DATOS!D10</f>
        <v>LESLIE</v>
      </c>
      <c r="D8" s="145">
        <f>AVERAGE('PERIODO 1'!D8,'PERIODO 2'!D8,'PERIODO 3'!D8)</f>
        <v>9</v>
      </c>
      <c r="E8" s="145">
        <f>AVERAGE('PERIODO 1'!E8,'PERIODO 2'!E8,'PERIODO 3'!E8)</f>
        <v>9</v>
      </c>
      <c r="F8" s="145">
        <f>AVERAGE('PERIODO 1'!F8,'PERIODO 2'!F8,'PERIODO 3'!F8)</f>
        <v>9</v>
      </c>
      <c r="G8" s="145">
        <f>AVERAGE('PERIODO 1'!G8,'PERIODO 2'!G8,'PERIODO 3'!G8)</f>
        <v>9</v>
      </c>
      <c r="H8" s="145">
        <f>AVERAGE('PERIODO 1'!H8,'PERIODO 2'!H8,'PERIODO 3'!H8)</f>
        <v>9</v>
      </c>
      <c r="I8" s="145">
        <f>AVERAGE('PERIODO 1'!I8,'PERIODO 2'!I8,'PERIODO 3'!I8)</f>
        <v>9</v>
      </c>
      <c r="J8" s="145">
        <f>AVERAGE('PERIODO 1'!J8,'PERIODO 2'!J8,'PERIODO 3'!J8)</f>
        <v>9</v>
      </c>
      <c r="K8" s="159">
        <f t="shared" si="0"/>
        <v>9</v>
      </c>
      <c r="L8" s="141">
        <f>SUM('PERIODO 1'!S8,'PERIODO 2'!S8,'PERIODO 3'!S8)</f>
        <v>4</v>
      </c>
      <c r="M8" s="142">
        <f>AVERAGE('PERIODO 1'!T8,'PERIODO 2'!T8,'PERIODO 3'!T8)</f>
        <v>0.98333333333333339</v>
      </c>
      <c r="N8" s="10"/>
      <c r="O8" s="10"/>
      <c r="P8" s="10"/>
    </row>
    <row r="9" spans="1:16" ht="19.5" customHeight="1" x14ac:dyDescent="0.25">
      <c r="A9" s="24">
        <v>4</v>
      </c>
      <c r="B9" s="143" t="str">
        <f>DATOS!C11</f>
        <v>CUDG100804MGTRZBA6</v>
      </c>
      <c r="C9" s="144">
        <f>DATOS!D11</f>
        <v>0</v>
      </c>
      <c r="D9" s="145">
        <f>AVERAGE('PERIODO 1'!D9,'PERIODO 2'!D9,'PERIODO 3'!D9)</f>
        <v>8</v>
      </c>
      <c r="E9" s="145">
        <f>AVERAGE('PERIODO 1'!E9,'PERIODO 2'!E9,'PERIODO 3'!E9)</f>
        <v>8</v>
      </c>
      <c r="F9" s="145">
        <f>AVERAGE('PERIODO 1'!F9,'PERIODO 2'!F9,'PERIODO 3'!F9)</f>
        <v>8</v>
      </c>
      <c r="G9" s="145">
        <f>AVERAGE('PERIODO 1'!G9,'PERIODO 2'!G9,'PERIODO 3'!G9)</f>
        <v>8</v>
      </c>
      <c r="H9" s="145">
        <f>AVERAGE('PERIODO 1'!H9,'PERIODO 2'!H9,'PERIODO 3'!H9)</f>
        <v>8</v>
      </c>
      <c r="I9" s="145">
        <f>AVERAGE('PERIODO 1'!I9,'PERIODO 2'!I9,'PERIODO 3'!I9)</f>
        <v>8</v>
      </c>
      <c r="J9" s="145">
        <f>AVERAGE('PERIODO 1'!J9,'PERIODO 2'!J9,'PERIODO 3'!J9)</f>
        <v>8</v>
      </c>
      <c r="K9" s="159">
        <f t="shared" si="0"/>
        <v>8</v>
      </c>
      <c r="L9" s="141">
        <f>SUM('PERIODO 1'!S9,'PERIODO 2'!S9,'PERIODO 3'!S9)</f>
        <v>4</v>
      </c>
      <c r="M9" s="142">
        <f>AVERAGE('PERIODO 1'!T9,'PERIODO 2'!T9,'PERIODO 3'!T9)</f>
        <v>0.98333333333333339</v>
      </c>
      <c r="N9" s="10"/>
      <c r="O9" s="10"/>
      <c r="P9" s="10"/>
    </row>
    <row r="10" spans="1:16" ht="19.5" customHeight="1" x14ac:dyDescent="0.25">
      <c r="A10" s="24">
        <v>5</v>
      </c>
      <c r="B10" s="143" t="str">
        <f>DATOS!C12</f>
        <v>DEGC101211HGTLRRA6</v>
      </c>
      <c r="C10" s="144">
        <f>DATOS!D12</f>
        <v>0</v>
      </c>
      <c r="D10" s="145">
        <f>AVERAGE('PERIODO 1'!D10,'PERIODO 2'!D10,'PERIODO 3'!D10)</f>
        <v>7</v>
      </c>
      <c r="E10" s="145" t="e">
        <f>AVERAGE('PERIODO 1'!E10,'PERIODO 2'!E10,'PERIODO 3'!E10)</f>
        <v>#DIV/0!</v>
      </c>
      <c r="F10" s="145" t="e">
        <f>AVERAGE('PERIODO 1'!F10,'PERIODO 2'!F10,'PERIODO 3'!F10)</f>
        <v>#DIV/0!</v>
      </c>
      <c r="G10" s="145" t="e">
        <f>AVERAGE('PERIODO 1'!G10,'PERIODO 2'!G10,'PERIODO 3'!G10)</f>
        <v>#DIV/0!</v>
      </c>
      <c r="H10" s="145" t="e">
        <f>AVERAGE('PERIODO 1'!H10,'PERIODO 2'!H10,'PERIODO 3'!H10)</f>
        <v>#DIV/0!</v>
      </c>
      <c r="I10" s="145" t="e">
        <f>AVERAGE('PERIODO 1'!I10,'PERIODO 2'!I10,'PERIODO 3'!I10)</f>
        <v>#DIV/0!</v>
      </c>
      <c r="J10" s="145" t="e">
        <f>AVERAGE('PERIODO 1'!J10,'PERIODO 2'!J10,'PERIODO 3'!J10)</f>
        <v>#DIV/0!</v>
      </c>
      <c r="K10" s="159" t="e">
        <f t="shared" si="0"/>
        <v>#DIV/0!</v>
      </c>
      <c r="L10" s="141">
        <f>SUM('PERIODO 1'!S10,'PERIODO 2'!S10,'PERIODO 3'!S10)</f>
        <v>4</v>
      </c>
      <c r="M10" s="142">
        <f>AVERAGE('PERIODO 1'!T10,'PERIODO 2'!T10,'PERIODO 3'!T10)</f>
        <v>0.98333333333333339</v>
      </c>
      <c r="N10" s="10"/>
      <c r="O10" s="10"/>
      <c r="P10" s="10"/>
    </row>
    <row r="11" spans="1:16" ht="19.5" customHeight="1" x14ac:dyDescent="0.25">
      <c r="A11" s="24">
        <v>6</v>
      </c>
      <c r="B11" s="143" t="str">
        <f>DATOS!C13</f>
        <v>DIAD100821HGTZRNA5</v>
      </c>
      <c r="C11" s="144">
        <f>DATOS!D13</f>
        <v>0</v>
      </c>
      <c r="D11" s="145">
        <f>AVERAGE('PERIODO 1'!D11,'PERIODO 2'!D11,'PERIODO 3'!D11)</f>
        <v>7</v>
      </c>
      <c r="E11" s="145" t="e">
        <f>AVERAGE('PERIODO 1'!E11,'PERIODO 2'!E11,'PERIODO 3'!E11)</f>
        <v>#DIV/0!</v>
      </c>
      <c r="F11" s="145" t="e">
        <f>AVERAGE('PERIODO 1'!F11,'PERIODO 2'!F11,'PERIODO 3'!F11)</f>
        <v>#DIV/0!</v>
      </c>
      <c r="G11" s="145" t="e">
        <f>AVERAGE('PERIODO 1'!G11,'PERIODO 2'!G11,'PERIODO 3'!G11)</f>
        <v>#DIV/0!</v>
      </c>
      <c r="H11" s="145" t="e">
        <f>AVERAGE('PERIODO 1'!H11,'PERIODO 2'!H11,'PERIODO 3'!H11)</f>
        <v>#DIV/0!</v>
      </c>
      <c r="I11" s="145" t="e">
        <f>AVERAGE('PERIODO 1'!I11,'PERIODO 2'!I11,'PERIODO 3'!I11)</f>
        <v>#DIV/0!</v>
      </c>
      <c r="J11" s="145" t="e">
        <f>AVERAGE('PERIODO 1'!J11,'PERIODO 2'!J11,'PERIODO 3'!J11)</f>
        <v>#DIV/0!</v>
      </c>
      <c r="K11" s="159" t="e">
        <f t="shared" si="0"/>
        <v>#DIV/0!</v>
      </c>
      <c r="L11" s="141">
        <f>SUM('PERIODO 1'!S11,'PERIODO 2'!S11,'PERIODO 3'!S11)</f>
        <v>0</v>
      </c>
      <c r="M11" s="142">
        <f>AVERAGE('PERIODO 1'!T11,'PERIODO 2'!T11,'PERIODO 3'!T11)</f>
        <v>1</v>
      </c>
      <c r="N11" s="10"/>
      <c r="O11" s="10"/>
      <c r="P11" s="10"/>
    </row>
    <row r="12" spans="1:16" ht="19.5" customHeight="1" x14ac:dyDescent="0.25">
      <c r="A12" s="24">
        <v>7</v>
      </c>
      <c r="B12" s="143" t="str">
        <f>DATOS!C14</f>
        <v>DIDS100511MGTZZNA8</v>
      </c>
      <c r="C12" s="144">
        <f>DATOS!D14</f>
        <v>0</v>
      </c>
      <c r="D12" s="145">
        <f>AVERAGE('PERIODO 1'!D12,'PERIODO 2'!D12,'PERIODO 3'!D12)</f>
        <v>7</v>
      </c>
      <c r="E12" s="145" t="e">
        <f>AVERAGE('PERIODO 1'!E12,'PERIODO 2'!E12,'PERIODO 3'!E12)</f>
        <v>#DIV/0!</v>
      </c>
      <c r="F12" s="145" t="e">
        <f>AVERAGE('PERIODO 1'!F12,'PERIODO 2'!F12,'PERIODO 3'!F12)</f>
        <v>#DIV/0!</v>
      </c>
      <c r="G12" s="145" t="e">
        <f>AVERAGE('PERIODO 1'!G12,'PERIODO 2'!G12,'PERIODO 3'!G12)</f>
        <v>#DIV/0!</v>
      </c>
      <c r="H12" s="145" t="e">
        <f>AVERAGE('PERIODO 1'!H12,'PERIODO 2'!H12,'PERIODO 3'!H12)</f>
        <v>#DIV/0!</v>
      </c>
      <c r="I12" s="145" t="e">
        <f>AVERAGE('PERIODO 1'!I12,'PERIODO 2'!I12,'PERIODO 3'!I12)</f>
        <v>#DIV/0!</v>
      </c>
      <c r="J12" s="145" t="e">
        <f>AVERAGE('PERIODO 1'!J12,'PERIODO 2'!J12,'PERIODO 3'!J12)</f>
        <v>#DIV/0!</v>
      </c>
      <c r="K12" s="159" t="e">
        <f t="shared" si="0"/>
        <v>#DIV/0!</v>
      </c>
      <c r="L12" s="141">
        <f>SUM('PERIODO 1'!S12,'PERIODO 2'!S12,'PERIODO 3'!S12)</f>
        <v>0</v>
      </c>
      <c r="M12" s="142">
        <f>AVERAGE('PERIODO 1'!T12,'PERIODO 2'!T12,'PERIODO 3'!T12)</f>
        <v>1</v>
      </c>
      <c r="N12" s="10"/>
      <c r="O12" s="10"/>
      <c r="P12" s="10"/>
    </row>
    <row r="13" spans="1:16" ht="19.5" customHeight="1" x14ac:dyDescent="0.25">
      <c r="A13" s="24">
        <v>8</v>
      </c>
      <c r="B13" s="143" t="str">
        <f>DATOS!C15</f>
        <v>DIGA100927MGTZNNA9</v>
      </c>
      <c r="C13" s="144">
        <f>DATOS!D15</f>
        <v>0</v>
      </c>
      <c r="D13" s="145">
        <f>AVERAGE('PERIODO 1'!D13,'PERIODO 2'!D13,'PERIODO 3'!D13)</f>
        <v>7</v>
      </c>
      <c r="E13" s="145" t="e">
        <f>AVERAGE('PERIODO 1'!E13,'PERIODO 2'!E13,'PERIODO 3'!E13)</f>
        <v>#DIV/0!</v>
      </c>
      <c r="F13" s="145" t="e">
        <f>AVERAGE('PERIODO 1'!F13,'PERIODO 2'!F13,'PERIODO 3'!F13)</f>
        <v>#DIV/0!</v>
      </c>
      <c r="G13" s="145" t="e">
        <f>AVERAGE('PERIODO 1'!G13,'PERIODO 2'!G13,'PERIODO 3'!G13)</f>
        <v>#DIV/0!</v>
      </c>
      <c r="H13" s="145" t="e">
        <f>AVERAGE('PERIODO 1'!H13,'PERIODO 2'!H13,'PERIODO 3'!H13)</f>
        <v>#DIV/0!</v>
      </c>
      <c r="I13" s="145" t="e">
        <f>AVERAGE('PERIODO 1'!I13,'PERIODO 2'!I13,'PERIODO 3'!I13)</f>
        <v>#DIV/0!</v>
      </c>
      <c r="J13" s="145" t="e">
        <f>AVERAGE('PERIODO 1'!J13,'PERIODO 2'!J13,'PERIODO 3'!J13)</f>
        <v>#DIV/0!</v>
      </c>
      <c r="K13" s="159" t="e">
        <f t="shared" si="0"/>
        <v>#DIV/0!</v>
      </c>
      <c r="L13" s="141">
        <f>SUM('PERIODO 1'!S13,'PERIODO 2'!S13,'PERIODO 3'!S13)</f>
        <v>0</v>
      </c>
      <c r="M13" s="142">
        <f>AVERAGE('PERIODO 1'!T13,'PERIODO 2'!T13,'PERIODO 3'!T13)</f>
        <v>1</v>
      </c>
      <c r="N13" s="10"/>
      <c r="O13" s="10"/>
      <c r="P13" s="10"/>
    </row>
    <row r="14" spans="1:16" ht="19.5" customHeight="1" x14ac:dyDescent="0.25">
      <c r="A14" s="24">
        <v>9</v>
      </c>
      <c r="B14" s="143" t="str">
        <f>DATOS!C16</f>
        <v>DIGM101229HGTZNXA3</v>
      </c>
      <c r="C14" s="144">
        <f>DATOS!D16</f>
        <v>0</v>
      </c>
      <c r="D14" s="145">
        <f>AVERAGE('PERIODO 1'!D14,'PERIODO 2'!D14,'PERIODO 3'!D14)</f>
        <v>7</v>
      </c>
      <c r="E14" s="145" t="e">
        <f>AVERAGE('PERIODO 1'!E14,'PERIODO 2'!E14,'PERIODO 3'!E14)</f>
        <v>#DIV/0!</v>
      </c>
      <c r="F14" s="145" t="e">
        <f>AVERAGE('PERIODO 1'!F14,'PERIODO 2'!F14,'PERIODO 3'!F14)</f>
        <v>#DIV/0!</v>
      </c>
      <c r="G14" s="145" t="e">
        <f>AVERAGE('PERIODO 1'!G14,'PERIODO 2'!G14,'PERIODO 3'!G14)</f>
        <v>#DIV/0!</v>
      </c>
      <c r="H14" s="145" t="e">
        <f>AVERAGE('PERIODO 1'!H14,'PERIODO 2'!H14,'PERIODO 3'!H14)</f>
        <v>#DIV/0!</v>
      </c>
      <c r="I14" s="145" t="e">
        <f>AVERAGE('PERIODO 1'!I14,'PERIODO 2'!I14,'PERIODO 3'!I14)</f>
        <v>#DIV/0!</v>
      </c>
      <c r="J14" s="145" t="e">
        <f>AVERAGE('PERIODO 1'!J14,'PERIODO 2'!J14,'PERIODO 3'!J14)</f>
        <v>#DIV/0!</v>
      </c>
      <c r="K14" s="159" t="e">
        <f t="shared" si="0"/>
        <v>#DIV/0!</v>
      </c>
      <c r="L14" s="141">
        <f>SUM('PERIODO 1'!S14,'PERIODO 2'!S14,'PERIODO 3'!S14)</f>
        <v>0</v>
      </c>
      <c r="M14" s="142">
        <f>AVERAGE('PERIODO 1'!T14,'PERIODO 2'!T14,'PERIODO 3'!T14)</f>
        <v>1</v>
      </c>
      <c r="N14" s="10"/>
      <c r="O14" s="10"/>
      <c r="P14" s="10"/>
    </row>
    <row r="15" spans="1:16" ht="19.5" customHeight="1" x14ac:dyDescent="0.25">
      <c r="A15" s="24">
        <v>10</v>
      </c>
      <c r="B15" s="143" t="str">
        <f>DATOS!C17</f>
        <v>DIGF100916MGTZRTA2</v>
      </c>
      <c r="C15" s="144">
        <f>DATOS!D17</f>
        <v>0</v>
      </c>
      <c r="D15" s="145">
        <f>AVERAGE('PERIODO 1'!D15,'PERIODO 2'!D15,'PERIODO 3'!D15)</f>
        <v>7</v>
      </c>
      <c r="E15" s="145" t="e">
        <f>AVERAGE('PERIODO 1'!E15,'PERIODO 2'!E15,'PERIODO 3'!E15)</f>
        <v>#DIV/0!</v>
      </c>
      <c r="F15" s="145" t="e">
        <f>AVERAGE('PERIODO 1'!F15,'PERIODO 2'!F15,'PERIODO 3'!F15)</f>
        <v>#DIV/0!</v>
      </c>
      <c r="G15" s="145" t="e">
        <f>AVERAGE('PERIODO 1'!G15,'PERIODO 2'!G15,'PERIODO 3'!G15)</f>
        <v>#DIV/0!</v>
      </c>
      <c r="H15" s="145" t="e">
        <f>AVERAGE('PERIODO 1'!H15,'PERIODO 2'!H15,'PERIODO 3'!H15)</f>
        <v>#DIV/0!</v>
      </c>
      <c r="I15" s="145" t="e">
        <f>AVERAGE('PERIODO 1'!I15,'PERIODO 2'!I15,'PERIODO 3'!I15)</f>
        <v>#DIV/0!</v>
      </c>
      <c r="J15" s="145" t="e">
        <f>AVERAGE('PERIODO 1'!J15,'PERIODO 2'!J15,'PERIODO 3'!J15)</f>
        <v>#DIV/0!</v>
      </c>
      <c r="K15" s="159" t="e">
        <f t="shared" si="0"/>
        <v>#DIV/0!</v>
      </c>
      <c r="L15" s="141">
        <f>SUM('PERIODO 1'!S15,'PERIODO 2'!S15,'PERIODO 3'!S15)</f>
        <v>0</v>
      </c>
      <c r="M15" s="142">
        <f>AVERAGE('PERIODO 1'!T15,'PERIODO 2'!T15,'PERIODO 3'!T15)</f>
        <v>1</v>
      </c>
      <c r="N15" s="10"/>
      <c r="O15" s="10"/>
      <c r="P15" s="10"/>
    </row>
    <row r="16" spans="1:16" ht="19.5" customHeight="1" x14ac:dyDescent="0.25">
      <c r="A16" s="24">
        <v>11</v>
      </c>
      <c r="B16" s="143" t="str">
        <f>DATOS!C18</f>
        <v>DIGC101206HGTZVHA5</v>
      </c>
      <c r="C16" s="144">
        <f>DATOS!D18</f>
        <v>0</v>
      </c>
      <c r="D16" s="145">
        <f>AVERAGE('PERIODO 1'!D16,'PERIODO 2'!D16,'PERIODO 3'!D16)</f>
        <v>7</v>
      </c>
      <c r="E16" s="145" t="e">
        <f>AVERAGE('PERIODO 1'!E16,'PERIODO 2'!E16,'PERIODO 3'!E16)</f>
        <v>#DIV/0!</v>
      </c>
      <c r="F16" s="145" t="e">
        <f>AVERAGE('PERIODO 1'!F16,'PERIODO 2'!F16,'PERIODO 3'!F16)</f>
        <v>#DIV/0!</v>
      </c>
      <c r="G16" s="145" t="e">
        <f>AVERAGE('PERIODO 1'!G16,'PERIODO 2'!G16,'PERIODO 3'!G16)</f>
        <v>#DIV/0!</v>
      </c>
      <c r="H16" s="145" t="e">
        <f>AVERAGE('PERIODO 1'!H16,'PERIODO 2'!H16,'PERIODO 3'!H16)</f>
        <v>#DIV/0!</v>
      </c>
      <c r="I16" s="145" t="e">
        <f>AVERAGE('PERIODO 1'!I16,'PERIODO 2'!I16,'PERIODO 3'!I16)</f>
        <v>#DIV/0!</v>
      </c>
      <c r="J16" s="145" t="e">
        <f>AVERAGE('PERIODO 1'!J16,'PERIODO 2'!J16,'PERIODO 3'!J16)</f>
        <v>#DIV/0!</v>
      </c>
      <c r="K16" s="159" t="e">
        <f t="shared" si="0"/>
        <v>#DIV/0!</v>
      </c>
      <c r="L16" s="141">
        <f>SUM('PERIODO 1'!S16,'PERIODO 2'!S16,'PERIODO 3'!S16)</f>
        <v>0</v>
      </c>
      <c r="M16" s="142">
        <f>AVERAGE('PERIODO 1'!T16,'PERIODO 2'!T16,'PERIODO 3'!T16)</f>
        <v>1</v>
      </c>
      <c r="N16" s="10"/>
      <c r="O16" s="10"/>
      <c r="P16" s="10"/>
    </row>
    <row r="17" spans="1:16" ht="19.5" customHeight="1" x14ac:dyDescent="0.25">
      <c r="A17" s="24">
        <v>12</v>
      </c>
      <c r="B17" s="143" t="str">
        <f>DATOS!C19</f>
        <v>DIGE100502HDFZVDA3</v>
      </c>
      <c r="C17" s="144">
        <f>DATOS!D19</f>
        <v>0</v>
      </c>
      <c r="D17" s="145">
        <f>AVERAGE('PERIODO 1'!D17,'PERIODO 2'!D17,'PERIODO 3'!D17)</f>
        <v>7</v>
      </c>
      <c r="E17" s="145" t="e">
        <f>AVERAGE('PERIODO 1'!E17,'PERIODO 2'!E17,'PERIODO 3'!E17)</f>
        <v>#DIV/0!</v>
      </c>
      <c r="F17" s="145" t="e">
        <f>AVERAGE('PERIODO 1'!F17,'PERIODO 2'!F17,'PERIODO 3'!F17)</f>
        <v>#DIV/0!</v>
      </c>
      <c r="G17" s="145" t="e">
        <f>AVERAGE('PERIODO 1'!G17,'PERIODO 2'!G17,'PERIODO 3'!G17)</f>
        <v>#DIV/0!</v>
      </c>
      <c r="H17" s="145" t="e">
        <f>AVERAGE('PERIODO 1'!H17,'PERIODO 2'!H17,'PERIODO 3'!H17)</f>
        <v>#DIV/0!</v>
      </c>
      <c r="I17" s="145" t="e">
        <f>AVERAGE('PERIODO 1'!I17,'PERIODO 2'!I17,'PERIODO 3'!I17)</f>
        <v>#DIV/0!</v>
      </c>
      <c r="J17" s="145" t="e">
        <f>AVERAGE('PERIODO 1'!J17,'PERIODO 2'!J17,'PERIODO 3'!J17)</f>
        <v>#DIV/0!</v>
      </c>
      <c r="K17" s="159" t="e">
        <f t="shared" si="0"/>
        <v>#DIV/0!</v>
      </c>
      <c r="L17" s="141">
        <f>SUM('PERIODO 1'!S17,'PERIODO 2'!S17,'PERIODO 3'!S17)</f>
        <v>0</v>
      </c>
      <c r="M17" s="142">
        <f>AVERAGE('PERIODO 1'!T17,'PERIODO 2'!T17,'PERIODO 3'!T17)</f>
        <v>1</v>
      </c>
      <c r="N17" s="10"/>
      <c r="O17" s="10"/>
      <c r="P17" s="10"/>
    </row>
    <row r="18" spans="1:16" ht="19.5" customHeight="1" x14ac:dyDescent="0.25">
      <c r="A18" s="24">
        <v>13</v>
      </c>
      <c r="B18" s="143" t="str">
        <f>DATOS!C20</f>
        <v>DIMG101024HGTZRLA3</v>
      </c>
      <c r="C18" s="144">
        <f>DATOS!D20</f>
        <v>0</v>
      </c>
      <c r="D18" s="145">
        <f>AVERAGE('PERIODO 1'!D18,'PERIODO 2'!D18,'PERIODO 3'!D18)</f>
        <v>7</v>
      </c>
      <c r="E18" s="145" t="e">
        <f>AVERAGE('PERIODO 1'!E18,'PERIODO 2'!E18,'PERIODO 3'!E18)</f>
        <v>#DIV/0!</v>
      </c>
      <c r="F18" s="145" t="e">
        <f>AVERAGE('PERIODO 1'!F18,'PERIODO 2'!F18,'PERIODO 3'!F18)</f>
        <v>#DIV/0!</v>
      </c>
      <c r="G18" s="145" t="e">
        <f>AVERAGE('PERIODO 1'!G18,'PERIODO 2'!G18,'PERIODO 3'!G18)</f>
        <v>#DIV/0!</v>
      </c>
      <c r="H18" s="145" t="e">
        <f>AVERAGE('PERIODO 1'!H18,'PERIODO 2'!H18,'PERIODO 3'!H18)</f>
        <v>#DIV/0!</v>
      </c>
      <c r="I18" s="145" t="e">
        <f>AVERAGE('PERIODO 1'!I18,'PERIODO 2'!I18,'PERIODO 3'!I18)</f>
        <v>#DIV/0!</v>
      </c>
      <c r="J18" s="145" t="e">
        <f>AVERAGE('PERIODO 1'!J18,'PERIODO 2'!J18,'PERIODO 3'!J18)</f>
        <v>#DIV/0!</v>
      </c>
      <c r="K18" s="159" t="e">
        <f t="shared" si="0"/>
        <v>#DIV/0!</v>
      </c>
      <c r="L18" s="141">
        <f>SUM('PERIODO 1'!S18,'PERIODO 2'!S18,'PERIODO 3'!S18)</f>
        <v>0</v>
      </c>
      <c r="M18" s="142">
        <f>AVERAGE('PERIODO 1'!T18,'PERIODO 2'!T18,'PERIODO 3'!T18)</f>
        <v>1</v>
      </c>
      <c r="N18" s="10"/>
      <c r="O18" s="10"/>
      <c r="P18" s="10"/>
    </row>
    <row r="19" spans="1:16" ht="19.5" customHeight="1" x14ac:dyDescent="0.25">
      <c r="A19" s="24">
        <v>14</v>
      </c>
      <c r="B19" s="143" t="str">
        <f>DATOS!C21</f>
        <v>DIPE100226MGTZNVA8</v>
      </c>
      <c r="C19" s="144">
        <f>DATOS!D21</f>
        <v>0</v>
      </c>
      <c r="D19" s="145">
        <f>AVERAGE('PERIODO 1'!D19,'PERIODO 2'!D19,'PERIODO 3'!D19)</f>
        <v>7</v>
      </c>
      <c r="E19" s="145" t="e">
        <f>AVERAGE('PERIODO 1'!E19,'PERIODO 2'!E19,'PERIODO 3'!E19)</f>
        <v>#DIV/0!</v>
      </c>
      <c r="F19" s="145" t="e">
        <f>AVERAGE('PERIODO 1'!F19,'PERIODO 2'!F19,'PERIODO 3'!F19)</f>
        <v>#DIV/0!</v>
      </c>
      <c r="G19" s="145" t="e">
        <f>AVERAGE('PERIODO 1'!G19,'PERIODO 2'!G19,'PERIODO 3'!G19)</f>
        <v>#DIV/0!</v>
      </c>
      <c r="H19" s="145" t="e">
        <f>AVERAGE('PERIODO 1'!H19,'PERIODO 2'!H19,'PERIODO 3'!H19)</f>
        <v>#DIV/0!</v>
      </c>
      <c r="I19" s="145" t="e">
        <f>AVERAGE('PERIODO 1'!I19,'PERIODO 2'!I19,'PERIODO 3'!I19)</f>
        <v>#DIV/0!</v>
      </c>
      <c r="J19" s="145" t="e">
        <f>AVERAGE('PERIODO 1'!J19,'PERIODO 2'!J19,'PERIODO 3'!J19)</f>
        <v>#DIV/0!</v>
      </c>
      <c r="K19" s="159" t="e">
        <f t="shared" si="0"/>
        <v>#DIV/0!</v>
      </c>
      <c r="L19" s="141">
        <f>SUM('PERIODO 1'!S19,'PERIODO 2'!S19,'PERIODO 3'!S19)</f>
        <v>0</v>
      </c>
      <c r="M19" s="142">
        <f>AVERAGE('PERIODO 1'!T19,'PERIODO 2'!T19,'PERIODO 3'!T19)</f>
        <v>1</v>
      </c>
      <c r="N19" s="10"/>
      <c r="O19" s="10"/>
      <c r="P19" s="10"/>
    </row>
    <row r="20" spans="1:16" ht="19.5" customHeight="1" x14ac:dyDescent="0.25">
      <c r="A20" s="24">
        <v>15</v>
      </c>
      <c r="B20" s="143" t="str">
        <f>DATOS!C22</f>
        <v>DIPJ100506HGTZNNA7</v>
      </c>
      <c r="C20" s="144">
        <f>DATOS!D22</f>
        <v>0</v>
      </c>
      <c r="D20" s="145">
        <f>AVERAGE('PERIODO 1'!D20,'PERIODO 2'!D20,'PERIODO 3'!D20)</f>
        <v>7</v>
      </c>
      <c r="E20" s="145" t="e">
        <f>AVERAGE('PERIODO 1'!E20,'PERIODO 2'!E20,'PERIODO 3'!E20)</f>
        <v>#DIV/0!</v>
      </c>
      <c r="F20" s="145" t="e">
        <f>AVERAGE('PERIODO 1'!F20,'PERIODO 2'!F20,'PERIODO 3'!F20)</f>
        <v>#DIV/0!</v>
      </c>
      <c r="G20" s="145" t="e">
        <f>AVERAGE('PERIODO 1'!G20,'PERIODO 2'!G20,'PERIODO 3'!G20)</f>
        <v>#DIV/0!</v>
      </c>
      <c r="H20" s="145" t="e">
        <f>AVERAGE('PERIODO 1'!H20,'PERIODO 2'!H20,'PERIODO 3'!H20)</f>
        <v>#DIV/0!</v>
      </c>
      <c r="I20" s="145" t="e">
        <f>AVERAGE('PERIODO 1'!I20,'PERIODO 2'!I20,'PERIODO 3'!I20)</f>
        <v>#DIV/0!</v>
      </c>
      <c r="J20" s="145" t="e">
        <f>AVERAGE('PERIODO 1'!J20,'PERIODO 2'!J20,'PERIODO 3'!J20)</f>
        <v>#DIV/0!</v>
      </c>
      <c r="K20" s="159" t="e">
        <f t="shared" si="0"/>
        <v>#DIV/0!</v>
      </c>
      <c r="L20" s="141">
        <f>SUM('PERIODO 1'!S20,'PERIODO 2'!S20,'PERIODO 3'!S20)</f>
        <v>0</v>
      </c>
      <c r="M20" s="142">
        <f>AVERAGE('PERIODO 1'!T20,'PERIODO 2'!T20,'PERIODO 3'!T20)</f>
        <v>1</v>
      </c>
      <c r="N20" s="10"/>
      <c r="O20" s="10"/>
      <c r="P20" s="10"/>
    </row>
    <row r="21" spans="1:16" ht="19.5" customHeight="1" x14ac:dyDescent="0.25">
      <c r="A21" s="24">
        <v>16</v>
      </c>
      <c r="B21" s="143" t="str">
        <f>DATOS!C23</f>
        <v>GADR101003HGTRZBA6</v>
      </c>
      <c r="C21" s="144">
        <f>DATOS!D23</f>
        <v>0</v>
      </c>
      <c r="D21" s="145">
        <f>AVERAGE('PERIODO 1'!D21,'PERIODO 2'!D21,'PERIODO 3'!D21)</f>
        <v>7</v>
      </c>
      <c r="E21" s="145" t="e">
        <f>AVERAGE('PERIODO 1'!E21,'PERIODO 2'!E21,'PERIODO 3'!E21)</f>
        <v>#DIV/0!</v>
      </c>
      <c r="F21" s="145" t="e">
        <f>AVERAGE('PERIODO 1'!F21,'PERIODO 2'!F21,'PERIODO 3'!F21)</f>
        <v>#DIV/0!</v>
      </c>
      <c r="G21" s="145" t="e">
        <f>AVERAGE('PERIODO 1'!G21,'PERIODO 2'!G21,'PERIODO 3'!G21)</f>
        <v>#DIV/0!</v>
      </c>
      <c r="H21" s="145" t="e">
        <f>AVERAGE('PERIODO 1'!H21,'PERIODO 2'!H21,'PERIODO 3'!H21)</f>
        <v>#DIV/0!</v>
      </c>
      <c r="I21" s="145" t="e">
        <f>AVERAGE('PERIODO 1'!I21,'PERIODO 2'!I21,'PERIODO 3'!I21)</f>
        <v>#DIV/0!</v>
      </c>
      <c r="J21" s="145" t="e">
        <f>AVERAGE('PERIODO 1'!J21,'PERIODO 2'!J21,'PERIODO 3'!J21)</f>
        <v>#DIV/0!</v>
      </c>
      <c r="K21" s="159" t="e">
        <f t="shared" si="0"/>
        <v>#DIV/0!</v>
      </c>
      <c r="L21" s="141">
        <f>SUM('PERIODO 1'!S21,'PERIODO 2'!S21,'PERIODO 3'!S21)</f>
        <v>0</v>
      </c>
      <c r="M21" s="142">
        <f>AVERAGE('PERIODO 1'!T21,'PERIODO 2'!T21,'PERIODO 3'!T21)</f>
        <v>1</v>
      </c>
      <c r="N21" s="10"/>
      <c r="O21" s="10"/>
      <c r="P21" s="10"/>
    </row>
    <row r="22" spans="1:16" ht="19.5" customHeight="1" x14ac:dyDescent="0.25">
      <c r="A22" s="24">
        <v>17</v>
      </c>
      <c r="B22" s="143" t="str">
        <f>DATOS!C24</f>
        <v>GUDC100402MGTVZTA9</v>
      </c>
      <c r="C22" s="144">
        <f>DATOS!D24</f>
        <v>0</v>
      </c>
      <c r="D22" s="145">
        <f>AVERAGE('PERIODO 1'!D22,'PERIODO 2'!D22,'PERIODO 3'!D22)</f>
        <v>7</v>
      </c>
      <c r="E22" s="145" t="e">
        <f>AVERAGE('PERIODO 1'!E22,'PERIODO 2'!E22,'PERIODO 3'!E22)</f>
        <v>#DIV/0!</v>
      </c>
      <c r="F22" s="145" t="e">
        <f>AVERAGE('PERIODO 1'!F22,'PERIODO 2'!F22,'PERIODO 3'!F22)</f>
        <v>#DIV/0!</v>
      </c>
      <c r="G22" s="145" t="e">
        <f>AVERAGE('PERIODO 1'!G22,'PERIODO 2'!G22,'PERIODO 3'!G22)</f>
        <v>#DIV/0!</v>
      </c>
      <c r="H22" s="145" t="e">
        <f>AVERAGE('PERIODO 1'!H22,'PERIODO 2'!H22,'PERIODO 3'!H22)</f>
        <v>#DIV/0!</v>
      </c>
      <c r="I22" s="145" t="e">
        <f>AVERAGE('PERIODO 1'!I22,'PERIODO 2'!I22,'PERIODO 3'!I22)</f>
        <v>#DIV/0!</v>
      </c>
      <c r="J22" s="145" t="e">
        <f>AVERAGE('PERIODO 1'!J22,'PERIODO 2'!J22,'PERIODO 3'!J22)</f>
        <v>#DIV/0!</v>
      </c>
      <c r="K22" s="159" t="e">
        <f t="shared" si="0"/>
        <v>#DIV/0!</v>
      </c>
      <c r="L22" s="141">
        <f>SUM('PERIODO 1'!S22,'PERIODO 2'!S22,'PERIODO 3'!S22)</f>
        <v>0</v>
      </c>
      <c r="M22" s="142">
        <f>AVERAGE('PERIODO 1'!T22,'PERIODO 2'!T22,'PERIODO 3'!T22)</f>
        <v>1</v>
      </c>
      <c r="N22" s="10"/>
      <c r="O22" s="10"/>
      <c r="P22" s="10"/>
    </row>
    <row r="23" spans="1:16" ht="19.5" customHeight="1" x14ac:dyDescent="0.25">
      <c r="A23" s="24">
        <v>18</v>
      </c>
      <c r="B23" s="143" t="str">
        <f>DATOS!C25</f>
        <v>HEMI100531HGTRNSA9</v>
      </c>
      <c r="C23" s="144">
        <f>DATOS!D25</f>
        <v>0</v>
      </c>
      <c r="D23" s="145">
        <f>AVERAGE('PERIODO 1'!D23,'PERIODO 2'!D23,'PERIODO 3'!D23)</f>
        <v>7</v>
      </c>
      <c r="E23" s="145" t="e">
        <f>AVERAGE('PERIODO 1'!E23,'PERIODO 2'!E23,'PERIODO 3'!E23)</f>
        <v>#DIV/0!</v>
      </c>
      <c r="F23" s="145" t="e">
        <f>AVERAGE('PERIODO 1'!F23,'PERIODO 2'!F23,'PERIODO 3'!F23)</f>
        <v>#DIV/0!</v>
      </c>
      <c r="G23" s="145" t="e">
        <f>AVERAGE('PERIODO 1'!G23,'PERIODO 2'!G23,'PERIODO 3'!G23)</f>
        <v>#DIV/0!</v>
      </c>
      <c r="H23" s="145" t="e">
        <f>AVERAGE('PERIODO 1'!H23,'PERIODO 2'!H23,'PERIODO 3'!H23)</f>
        <v>#DIV/0!</v>
      </c>
      <c r="I23" s="145" t="e">
        <f>AVERAGE('PERIODO 1'!I23,'PERIODO 2'!I23,'PERIODO 3'!I23)</f>
        <v>#DIV/0!</v>
      </c>
      <c r="J23" s="145" t="e">
        <f>AVERAGE('PERIODO 1'!J23,'PERIODO 2'!J23,'PERIODO 3'!J23)</f>
        <v>#DIV/0!</v>
      </c>
      <c r="K23" s="159" t="e">
        <f t="shared" si="0"/>
        <v>#DIV/0!</v>
      </c>
      <c r="L23" s="141">
        <f>SUM('PERIODO 1'!S23,'PERIODO 2'!S23,'PERIODO 3'!S23)</f>
        <v>0</v>
      </c>
      <c r="M23" s="142">
        <f>AVERAGE('PERIODO 1'!T23,'PERIODO 2'!T23,'PERIODO 3'!T23)</f>
        <v>1</v>
      </c>
      <c r="N23" s="10"/>
      <c r="O23" s="10"/>
      <c r="P23" s="10"/>
    </row>
    <row r="24" spans="1:16" ht="19.5" customHeight="1" x14ac:dyDescent="0.25">
      <c r="A24" s="24">
        <v>19</v>
      </c>
      <c r="B24" s="143" t="str">
        <f>DATOS!C26</f>
        <v>LUGT101205MGTNVNA6</v>
      </c>
      <c r="C24" s="144">
        <f>DATOS!D26</f>
        <v>0</v>
      </c>
      <c r="D24" s="145">
        <f>AVERAGE('PERIODO 1'!D24,'PERIODO 2'!D24,'PERIODO 3'!D24)</f>
        <v>7</v>
      </c>
      <c r="E24" s="145" t="e">
        <f>AVERAGE('PERIODO 1'!E24,'PERIODO 2'!E24,'PERIODO 3'!E24)</f>
        <v>#DIV/0!</v>
      </c>
      <c r="F24" s="145" t="e">
        <f>AVERAGE('PERIODO 1'!F24,'PERIODO 2'!F24,'PERIODO 3'!F24)</f>
        <v>#DIV/0!</v>
      </c>
      <c r="G24" s="145" t="e">
        <f>AVERAGE('PERIODO 1'!G24,'PERIODO 2'!G24,'PERIODO 3'!G24)</f>
        <v>#DIV/0!</v>
      </c>
      <c r="H24" s="145" t="e">
        <f>AVERAGE('PERIODO 1'!H24,'PERIODO 2'!H24,'PERIODO 3'!H24)</f>
        <v>#DIV/0!</v>
      </c>
      <c r="I24" s="145" t="e">
        <f>AVERAGE('PERIODO 1'!I24,'PERIODO 2'!I24,'PERIODO 3'!I24)</f>
        <v>#DIV/0!</v>
      </c>
      <c r="J24" s="145" t="e">
        <f>AVERAGE('PERIODO 1'!J24,'PERIODO 2'!J24,'PERIODO 3'!J24)</f>
        <v>#DIV/0!</v>
      </c>
      <c r="K24" s="159" t="e">
        <f t="shared" si="0"/>
        <v>#DIV/0!</v>
      </c>
      <c r="L24" s="141">
        <f>SUM('PERIODO 1'!S24,'PERIODO 2'!S24,'PERIODO 3'!S24)</f>
        <v>0</v>
      </c>
      <c r="M24" s="142">
        <f>AVERAGE('PERIODO 1'!T24,'PERIODO 2'!T24,'PERIODO 3'!T24)</f>
        <v>1</v>
      </c>
      <c r="N24" s="10"/>
      <c r="O24" s="10"/>
      <c r="P24" s="10"/>
    </row>
    <row r="25" spans="1:16" ht="19.5" customHeight="1" x14ac:dyDescent="0.25">
      <c r="A25" s="24">
        <v>20</v>
      </c>
      <c r="B25" s="143" t="str">
        <f>DATOS!C27</f>
        <v>MAGA101211MGTCVRA1</v>
      </c>
      <c r="C25" s="144">
        <f>DATOS!D27</f>
        <v>0</v>
      </c>
      <c r="D25" s="145">
        <f>AVERAGE('PERIODO 1'!D25,'PERIODO 2'!D25,'PERIODO 3'!D25)</f>
        <v>7</v>
      </c>
      <c r="E25" s="145" t="e">
        <f>AVERAGE('PERIODO 1'!E25,'PERIODO 2'!E25,'PERIODO 3'!E25)</f>
        <v>#DIV/0!</v>
      </c>
      <c r="F25" s="145" t="e">
        <f>AVERAGE('PERIODO 1'!F25,'PERIODO 2'!F25,'PERIODO 3'!F25)</f>
        <v>#DIV/0!</v>
      </c>
      <c r="G25" s="145" t="e">
        <f>AVERAGE('PERIODO 1'!G25,'PERIODO 2'!G25,'PERIODO 3'!G25)</f>
        <v>#DIV/0!</v>
      </c>
      <c r="H25" s="145" t="e">
        <f>AVERAGE('PERIODO 1'!H25,'PERIODO 2'!H25,'PERIODO 3'!H25)</f>
        <v>#DIV/0!</v>
      </c>
      <c r="I25" s="145" t="e">
        <f>AVERAGE('PERIODO 1'!I25,'PERIODO 2'!I25,'PERIODO 3'!I25)</f>
        <v>#DIV/0!</v>
      </c>
      <c r="J25" s="145" t="e">
        <f>AVERAGE('PERIODO 1'!J25,'PERIODO 2'!J25,'PERIODO 3'!J25)</f>
        <v>#DIV/0!</v>
      </c>
      <c r="K25" s="159" t="e">
        <f t="shared" si="0"/>
        <v>#DIV/0!</v>
      </c>
      <c r="L25" s="141">
        <f>SUM('PERIODO 1'!S25,'PERIODO 2'!S25,'PERIODO 3'!S25)</f>
        <v>0</v>
      </c>
      <c r="M25" s="142">
        <f>AVERAGE('PERIODO 1'!T25,'PERIODO 2'!T25,'PERIODO 3'!T25)</f>
        <v>1</v>
      </c>
      <c r="N25" s="10"/>
      <c r="O25" s="10"/>
      <c r="P25" s="10"/>
    </row>
    <row r="26" spans="1:16" ht="19.5" customHeight="1" x14ac:dyDescent="0.25">
      <c r="A26" s="24">
        <v>21</v>
      </c>
      <c r="B26" s="143" t="str">
        <f>DATOS!C28</f>
        <v>MAGV100102MGTRVLA6</v>
      </c>
      <c r="C26" s="144">
        <f>DATOS!D28</f>
        <v>0</v>
      </c>
      <c r="D26" s="145">
        <f>AVERAGE('PERIODO 1'!D26,'PERIODO 2'!D26,'PERIODO 3'!D26)</f>
        <v>7</v>
      </c>
      <c r="E26" s="145" t="e">
        <f>AVERAGE('PERIODO 1'!E26,'PERIODO 2'!E26,'PERIODO 3'!E26)</f>
        <v>#DIV/0!</v>
      </c>
      <c r="F26" s="145" t="e">
        <f>AVERAGE('PERIODO 1'!F26,'PERIODO 2'!F26,'PERIODO 3'!F26)</f>
        <v>#DIV/0!</v>
      </c>
      <c r="G26" s="145" t="e">
        <f>AVERAGE('PERIODO 1'!G26,'PERIODO 2'!G26,'PERIODO 3'!G26)</f>
        <v>#DIV/0!</v>
      </c>
      <c r="H26" s="145" t="e">
        <f>AVERAGE('PERIODO 1'!H26,'PERIODO 2'!H26,'PERIODO 3'!H26)</f>
        <v>#DIV/0!</v>
      </c>
      <c r="I26" s="145" t="e">
        <f>AVERAGE('PERIODO 1'!I26,'PERIODO 2'!I26,'PERIODO 3'!I26)</f>
        <v>#DIV/0!</v>
      </c>
      <c r="J26" s="145" t="e">
        <f>AVERAGE('PERIODO 1'!J26,'PERIODO 2'!J26,'PERIODO 3'!J26)</f>
        <v>#DIV/0!</v>
      </c>
      <c r="K26" s="159" t="e">
        <f t="shared" si="0"/>
        <v>#DIV/0!</v>
      </c>
      <c r="L26" s="141">
        <f>SUM('PERIODO 1'!S26,'PERIODO 2'!S26,'PERIODO 3'!S26)</f>
        <v>0</v>
      </c>
      <c r="M26" s="142">
        <f>AVERAGE('PERIODO 1'!T26,'PERIODO 2'!T26,'PERIODO 3'!T26)</f>
        <v>1</v>
      </c>
      <c r="N26" s="10"/>
      <c r="O26" s="10"/>
      <c r="P26" s="10"/>
    </row>
    <row r="27" spans="1:16" ht="19.5" customHeight="1" x14ac:dyDescent="0.25">
      <c r="A27" s="24">
        <v>22</v>
      </c>
      <c r="B27" s="143" t="str">
        <f>DATOS!C29</f>
        <v>MEDF100728MGTNZTA3</v>
      </c>
      <c r="C27" s="144">
        <f>DATOS!D29</f>
        <v>0</v>
      </c>
      <c r="D27" s="145">
        <f>AVERAGE('PERIODO 1'!D27,'PERIODO 2'!D27,'PERIODO 3'!D27)</f>
        <v>7</v>
      </c>
      <c r="E27" s="145" t="e">
        <f>AVERAGE('PERIODO 1'!E27,'PERIODO 2'!E27,'PERIODO 3'!E27)</f>
        <v>#DIV/0!</v>
      </c>
      <c r="F27" s="145" t="e">
        <f>AVERAGE('PERIODO 1'!F27,'PERIODO 2'!F27,'PERIODO 3'!F27)</f>
        <v>#DIV/0!</v>
      </c>
      <c r="G27" s="145" t="e">
        <f>AVERAGE('PERIODO 1'!G27,'PERIODO 2'!G27,'PERIODO 3'!G27)</f>
        <v>#DIV/0!</v>
      </c>
      <c r="H27" s="145" t="e">
        <f>AVERAGE('PERIODO 1'!H27,'PERIODO 2'!H27,'PERIODO 3'!H27)</f>
        <v>#DIV/0!</v>
      </c>
      <c r="I27" s="145" t="e">
        <f>AVERAGE('PERIODO 1'!I27,'PERIODO 2'!I27,'PERIODO 3'!I27)</f>
        <v>#DIV/0!</v>
      </c>
      <c r="J27" s="145" t="e">
        <f>AVERAGE('PERIODO 1'!J27,'PERIODO 2'!J27,'PERIODO 3'!J27)</f>
        <v>#DIV/0!</v>
      </c>
      <c r="K27" s="159" t="e">
        <f t="shared" si="0"/>
        <v>#DIV/0!</v>
      </c>
      <c r="L27" s="141">
        <f>SUM('PERIODO 1'!S27,'PERIODO 2'!S27,'PERIODO 3'!S27)</f>
        <v>0</v>
      </c>
      <c r="M27" s="142">
        <f>AVERAGE('PERIODO 1'!T27,'PERIODO 2'!T27,'PERIODO 3'!T27)</f>
        <v>1</v>
      </c>
      <c r="N27" s="10"/>
      <c r="O27" s="10"/>
      <c r="P27" s="10"/>
    </row>
    <row r="28" spans="1:16" ht="19.5" customHeight="1" x14ac:dyDescent="0.25">
      <c r="A28" s="24">
        <v>23</v>
      </c>
      <c r="B28" s="143" t="str">
        <f>DATOS!C30</f>
        <v>MIAP101205MGTLRLA7</v>
      </c>
      <c r="C28" s="144">
        <f>DATOS!D30</f>
        <v>0</v>
      </c>
      <c r="D28" s="145">
        <f>AVERAGE('PERIODO 1'!D28,'PERIODO 2'!D28,'PERIODO 3'!D28)</f>
        <v>7</v>
      </c>
      <c r="E28" s="145" t="e">
        <f>AVERAGE('PERIODO 1'!E28,'PERIODO 2'!E28,'PERIODO 3'!E28)</f>
        <v>#DIV/0!</v>
      </c>
      <c r="F28" s="145" t="e">
        <f>AVERAGE('PERIODO 1'!F28,'PERIODO 2'!F28,'PERIODO 3'!F28)</f>
        <v>#DIV/0!</v>
      </c>
      <c r="G28" s="145" t="e">
        <f>AVERAGE('PERIODO 1'!G28,'PERIODO 2'!G28,'PERIODO 3'!G28)</f>
        <v>#DIV/0!</v>
      </c>
      <c r="H28" s="145" t="e">
        <f>AVERAGE('PERIODO 1'!H28,'PERIODO 2'!H28,'PERIODO 3'!H28)</f>
        <v>#DIV/0!</v>
      </c>
      <c r="I28" s="145" t="e">
        <f>AVERAGE('PERIODO 1'!I28,'PERIODO 2'!I28,'PERIODO 3'!I28)</f>
        <v>#DIV/0!</v>
      </c>
      <c r="J28" s="145" t="e">
        <f>AVERAGE('PERIODO 1'!J28,'PERIODO 2'!J28,'PERIODO 3'!J28)</f>
        <v>#DIV/0!</v>
      </c>
      <c r="K28" s="159" t="e">
        <f t="shared" si="0"/>
        <v>#DIV/0!</v>
      </c>
      <c r="L28" s="141">
        <f>SUM('PERIODO 1'!S28,'PERIODO 2'!S28,'PERIODO 3'!S28)</f>
        <v>0</v>
      </c>
      <c r="M28" s="142">
        <f>AVERAGE('PERIODO 1'!T28,'PERIODO 2'!T28,'PERIODO 3'!T28)</f>
        <v>1</v>
      </c>
      <c r="N28" s="10"/>
      <c r="O28" s="10"/>
      <c r="P28" s="10"/>
    </row>
    <row r="29" spans="1:16" ht="19.5" customHeight="1" x14ac:dyDescent="0.25">
      <c r="A29" s="24">
        <v>24</v>
      </c>
      <c r="B29" s="143" t="str">
        <f>DATOS!C31</f>
        <v>MOCM100713HGTNHRA4</v>
      </c>
      <c r="C29" s="144">
        <f>DATOS!D31</f>
        <v>0</v>
      </c>
      <c r="D29" s="145">
        <f>AVERAGE('PERIODO 1'!D29,'PERIODO 2'!D29,'PERIODO 3'!D29)</f>
        <v>77</v>
      </c>
      <c r="E29" s="145" t="e">
        <f>AVERAGE('PERIODO 1'!E29,'PERIODO 2'!E29,'PERIODO 3'!E29)</f>
        <v>#DIV/0!</v>
      </c>
      <c r="F29" s="145" t="e">
        <f>AVERAGE('PERIODO 1'!F29,'PERIODO 2'!F29,'PERIODO 3'!F29)</f>
        <v>#DIV/0!</v>
      </c>
      <c r="G29" s="145" t="e">
        <f>AVERAGE('PERIODO 1'!G29,'PERIODO 2'!G29,'PERIODO 3'!G29)</f>
        <v>#DIV/0!</v>
      </c>
      <c r="H29" s="145" t="e">
        <f>AVERAGE('PERIODO 1'!H29,'PERIODO 2'!H29,'PERIODO 3'!H29)</f>
        <v>#DIV/0!</v>
      </c>
      <c r="I29" s="145" t="e">
        <f>AVERAGE('PERIODO 1'!I29,'PERIODO 2'!I29,'PERIODO 3'!I29)</f>
        <v>#DIV/0!</v>
      </c>
      <c r="J29" s="145" t="e">
        <f>AVERAGE('PERIODO 1'!J29,'PERIODO 2'!J29,'PERIODO 3'!J29)</f>
        <v>#DIV/0!</v>
      </c>
      <c r="K29" s="159" t="e">
        <f t="shared" si="0"/>
        <v>#DIV/0!</v>
      </c>
      <c r="L29" s="141">
        <f>SUM('PERIODO 1'!S29,'PERIODO 2'!S29,'PERIODO 3'!S29)</f>
        <v>0</v>
      </c>
      <c r="M29" s="142">
        <f>AVERAGE('PERIODO 1'!T29,'PERIODO 2'!T29,'PERIODO 3'!T29)</f>
        <v>1</v>
      </c>
      <c r="N29" s="10"/>
      <c r="O29" s="10"/>
      <c r="P29" s="10"/>
    </row>
    <row r="30" spans="1:16" ht="19.5" customHeight="1" x14ac:dyDescent="0.25">
      <c r="A30" s="24">
        <v>25</v>
      </c>
      <c r="B30" s="143" t="str">
        <f>DATOS!C32</f>
        <v>OEDC100413HGTRZHA6</v>
      </c>
      <c r="C30" s="144">
        <f>DATOS!D32</f>
        <v>0</v>
      </c>
      <c r="D30" s="145">
        <f>AVERAGE('PERIODO 1'!D30,'PERIODO 2'!D30,'PERIODO 3'!D30)</f>
        <v>7</v>
      </c>
      <c r="E30" s="145" t="e">
        <f>AVERAGE('PERIODO 1'!E30,'PERIODO 2'!E30,'PERIODO 3'!E30)</f>
        <v>#DIV/0!</v>
      </c>
      <c r="F30" s="145" t="e">
        <f>AVERAGE('PERIODO 1'!F30,'PERIODO 2'!F30,'PERIODO 3'!F30)</f>
        <v>#DIV/0!</v>
      </c>
      <c r="G30" s="145" t="e">
        <f>AVERAGE('PERIODO 1'!G30,'PERIODO 2'!G30,'PERIODO 3'!G30)</f>
        <v>#DIV/0!</v>
      </c>
      <c r="H30" s="145" t="e">
        <f>AVERAGE('PERIODO 1'!H30,'PERIODO 2'!H30,'PERIODO 3'!H30)</f>
        <v>#DIV/0!</v>
      </c>
      <c r="I30" s="145" t="e">
        <f>AVERAGE('PERIODO 1'!I30,'PERIODO 2'!I30,'PERIODO 3'!I30)</f>
        <v>#DIV/0!</v>
      </c>
      <c r="J30" s="145" t="e">
        <f>AVERAGE('PERIODO 1'!J30,'PERIODO 2'!J30,'PERIODO 3'!J30)</f>
        <v>#DIV/0!</v>
      </c>
      <c r="K30" s="159" t="e">
        <f t="shared" si="0"/>
        <v>#DIV/0!</v>
      </c>
      <c r="L30" s="141">
        <f>SUM('PERIODO 1'!S30,'PERIODO 2'!S30,'PERIODO 3'!S30)</f>
        <v>0</v>
      </c>
      <c r="M30" s="142">
        <f>AVERAGE('PERIODO 1'!T30,'PERIODO 2'!T30,'PERIODO 3'!T30)</f>
        <v>1</v>
      </c>
      <c r="N30" s="10"/>
      <c r="O30" s="10"/>
      <c r="P30" s="10"/>
    </row>
    <row r="31" spans="1:16" ht="19.5" customHeight="1" x14ac:dyDescent="0.25">
      <c r="A31" s="24">
        <v>26</v>
      </c>
      <c r="B31" s="143" t="str">
        <f>DATOS!C33</f>
        <v>PEDE100921MGTNZSA0</v>
      </c>
      <c r="C31" s="144">
        <f>DATOS!D33</f>
        <v>0</v>
      </c>
      <c r="D31" s="145">
        <f>AVERAGE('PERIODO 1'!D31,'PERIODO 2'!D31,'PERIODO 3'!D31)</f>
        <v>7</v>
      </c>
      <c r="E31" s="145" t="e">
        <f>AVERAGE('PERIODO 1'!E31,'PERIODO 2'!E31,'PERIODO 3'!E31)</f>
        <v>#DIV/0!</v>
      </c>
      <c r="F31" s="145" t="e">
        <f>AVERAGE('PERIODO 1'!F31,'PERIODO 2'!F31,'PERIODO 3'!F31)</f>
        <v>#DIV/0!</v>
      </c>
      <c r="G31" s="145" t="e">
        <f>AVERAGE('PERIODO 1'!G31,'PERIODO 2'!G31,'PERIODO 3'!G31)</f>
        <v>#DIV/0!</v>
      </c>
      <c r="H31" s="145" t="e">
        <f>AVERAGE('PERIODO 1'!H31,'PERIODO 2'!H31,'PERIODO 3'!H31)</f>
        <v>#DIV/0!</v>
      </c>
      <c r="I31" s="145" t="e">
        <f>AVERAGE('PERIODO 1'!I31,'PERIODO 2'!I31,'PERIODO 3'!I31)</f>
        <v>#DIV/0!</v>
      </c>
      <c r="J31" s="145" t="e">
        <f>AVERAGE('PERIODO 1'!J31,'PERIODO 2'!J31,'PERIODO 3'!J31)</f>
        <v>#DIV/0!</v>
      </c>
      <c r="K31" s="159" t="e">
        <f t="shared" si="0"/>
        <v>#DIV/0!</v>
      </c>
      <c r="L31" s="141">
        <f>SUM('PERIODO 1'!S31,'PERIODO 2'!S31,'PERIODO 3'!S31)</f>
        <v>0</v>
      </c>
      <c r="M31" s="142">
        <f>AVERAGE('PERIODO 1'!T31,'PERIODO 2'!T31,'PERIODO 3'!T31)</f>
        <v>1</v>
      </c>
      <c r="N31" s="10"/>
      <c r="O31" s="10"/>
      <c r="P31" s="10"/>
    </row>
    <row r="32" spans="1:16" ht="19.5" customHeight="1" x14ac:dyDescent="0.25">
      <c r="A32" s="24">
        <v>27</v>
      </c>
      <c r="B32" s="143" t="str">
        <f>DATOS!C34</f>
        <v>PEGJ100413HGTNVNA8</v>
      </c>
      <c r="C32" s="144">
        <f>DATOS!D34</f>
        <v>0</v>
      </c>
      <c r="D32" s="145">
        <f>AVERAGE('PERIODO 1'!D32,'PERIODO 2'!D32,'PERIODO 3'!D32)</f>
        <v>7</v>
      </c>
      <c r="E32" s="145" t="e">
        <f>AVERAGE('PERIODO 1'!E32,'PERIODO 2'!E32,'PERIODO 3'!E32)</f>
        <v>#DIV/0!</v>
      </c>
      <c r="F32" s="145" t="e">
        <f>AVERAGE('PERIODO 1'!F32,'PERIODO 2'!F32,'PERIODO 3'!F32)</f>
        <v>#DIV/0!</v>
      </c>
      <c r="G32" s="145" t="e">
        <f>AVERAGE('PERIODO 1'!G32,'PERIODO 2'!G32,'PERIODO 3'!G32)</f>
        <v>#DIV/0!</v>
      </c>
      <c r="H32" s="145" t="e">
        <f>AVERAGE('PERIODO 1'!H32,'PERIODO 2'!H32,'PERIODO 3'!H32)</f>
        <v>#DIV/0!</v>
      </c>
      <c r="I32" s="145" t="e">
        <f>AVERAGE('PERIODO 1'!I32,'PERIODO 2'!I32,'PERIODO 3'!I32)</f>
        <v>#DIV/0!</v>
      </c>
      <c r="J32" s="145" t="e">
        <f>AVERAGE('PERIODO 1'!J32,'PERIODO 2'!J32,'PERIODO 3'!J32)</f>
        <v>#DIV/0!</v>
      </c>
      <c r="K32" s="159" t="e">
        <f t="shared" si="0"/>
        <v>#DIV/0!</v>
      </c>
      <c r="L32" s="141">
        <f>SUM('PERIODO 1'!S32,'PERIODO 2'!S32,'PERIODO 3'!S32)</f>
        <v>0</v>
      </c>
      <c r="M32" s="142">
        <f>AVERAGE('PERIODO 1'!T32,'PERIODO 2'!T32,'PERIODO 3'!T32)</f>
        <v>1</v>
      </c>
      <c r="N32" s="10"/>
      <c r="O32" s="10"/>
      <c r="P32" s="10"/>
    </row>
    <row r="33" spans="1:16" ht="19.5" customHeight="1" x14ac:dyDescent="0.25">
      <c r="A33" s="24">
        <v>28</v>
      </c>
      <c r="B33" s="143" t="str">
        <f>DATOS!C35</f>
        <v>PEVC100509MGTNZMA9</v>
      </c>
      <c r="C33" s="144">
        <f>DATOS!D35</f>
        <v>0</v>
      </c>
      <c r="D33" s="145">
        <f>AVERAGE('PERIODO 1'!D33,'PERIODO 2'!D33,'PERIODO 3'!D33)</f>
        <v>7</v>
      </c>
      <c r="E33" s="145" t="e">
        <f>AVERAGE('PERIODO 1'!E33,'PERIODO 2'!E33,'PERIODO 3'!E33)</f>
        <v>#DIV/0!</v>
      </c>
      <c r="F33" s="145" t="e">
        <f>AVERAGE('PERIODO 1'!F33,'PERIODO 2'!F33,'PERIODO 3'!F33)</f>
        <v>#DIV/0!</v>
      </c>
      <c r="G33" s="145" t="e">
        <f>AVERAGE('PERIODO 1'!G33,'PERIODO 2'!G33,'PERIODO 3'!G33)</f>
        <v>#DIV/0!</v>
      </c>
      <c r="H33" s="145" t="e">
        <f>AVERAGE('PERIODO 1'!H33,'PERIODO 2'!H33,'PERIODO 3'!H33)</f>
        <v>#DIV/0!</v>
      </c>
      <c r="I33" s="145" t="e">
        <f>AVERAGE('PERIODO 1'!I33,'PERIODO 2'!I33,'PERIODO 3'!I33)</f>
        <v>#DIV/0!</v>
      </c>
      <c r="J33" s="145" t="e">
        <f>AVERAGE('PERIODO 1'!J33,'PERIODO 2'!J33,'PERIODO 3'!J33)</f>
        <v>#DIV/0!</v>
      </c>
      <c r="K33" s="159" t="e">
        <f t="shared" si="0"/>
        <v>#DIV/0!</v>
      </c>
      <c r="L33" s="141">
        <f>SUM('PERIODO 1'!S33,'PERIODO 2'!S33,'PERIODO 3'!S33)</f>
        <v>0</v>
      </c>
      <c r="M33" s="142">
        <f>AVERAGE('PERIODO 1'!T33,'PERIODO 2'!T33,'PERIODO 3'!T33)</f>
        <v>1</v>
      </c>
      <c r="N33" s="10"/>
      <c r="O33" s="10"/>
      <c r="P33" s="10"/>
    </row>
    <row r="34" spans="1:16" ht="19.5" customHeight="1" x14ac:dyDescent="0.25">
      <c r="A34" s="24">
        <v>29</v>
      </c>
      <c r="B34" s="143" t="str">
        <f>DATOS!C36</f>
        <v>ROMA100108HGTDNLA4</v>
      </c>
      <c r="C34" s="144">
        <f>DATOS!D36</f>
        <v>0</v>
      </c>
      <c r="D34" s="145">
        <f>AVERAGE('PERIODO 1'!D34,'PERIODO 2'!D34,'PERIODO 3'!D34)</f>
        <v>7</v>
      </c>
      <c r="E34" s="145" t="e">
        <f>AVERAGE('PERIODO 1'!E34,'PERIODO 2'!E34,'PERIODO 3'!E34)</f>
        <v>#DIV/0!</v>
      </c>
      <c r="F34" s="145" t="e">
        <f>AVERAGE('PERIODO 1'!F34,'PERIODO 2'!F34,'PERIODO 3'!F34)</f>
        <v>#DIV/0!</v>
      </c>
      <c r="G34" s="145" t="e">
        <f>AVERAGE('PERIODO 1'!G34,'PERIODO 2'!G34,'PERIODO 3'!G34)</f>
        <v>#DIV/0!</v>
      </c>
      <c r="H34" s="145" t="e">
        <f>AVERAGE('PERIODO 1'!H34,'PERIODO 2'!H34,'PERIODO 3'!H34)</f>
        <v>#DIV/0!</v>
      </c>
      <c r="I34" s="145" t="e">
        <f>AVERAGE('PERIODO 1'!I34,'PERIODO 2'!I34,'PERIODO 3'!I34)</f>
        <v>#DIV/0!</v>
      </c>
      <c r="J34" s="145" t="e">
        <f>AVERAGE('PERIODO 1'!J34,'PERIODO 2'!J34,'PERIODO 3'!J34)</f>
        <v>#DIV/0!</v>
      </c>
      <c r="K34" s="159" t="e">
        <f t="shared" si="0"/>
        <v>#DIV/0!</v>
      </c>
      <c r="L34" s="141">
        <f>SUM('PERIODO 1'!S34,'PERIODO 2'!S34,'PERIODO 3'!S34)</f>
        <v>0</v>
      </c>
      <c r="M34" s="142">
        <f>AVERAGE('PERIODO 1'!T34,'PERIODO 2'!T34,'PERIODO 3'!T34)</f>
        <v>1</v>
      </c>
      <c r="N34" s="10"/>
      <c r="O34" s="10"/>
      <c r="P34" s="10"/>
    </row>
    <row r="35" spans="1:16" ht="19.5" customHeight="1" x14ac:dyDescent="0.25">
      <c r="A35" s="24">
        <v>30</v>
      </c>
      <c r="B35" s="143" t="str">
        <f>DATOS!C37</f>
        <v>SEAA101111HGTRLXA0</v>
      </c>
      <c r="C35" s="144">
        <f>DATOS!D37</f>
        <v>0</v>
      </c>
      <c r="D35" s="145">
        <f>AVERAGE('PERIODO 1'!D35,'PERIODO 2'!D35,'PERIODO 3'!D35)</f>
        <v>7</v>
      </c>
      <c r="E35" s="145" t="e">
        <f>AVERAGE('PERIODO 1'!E35,'PERIODO 2'!E35,'PERIODO 3'!E35)</f>
        <v>#DIV/0!</v>
      </c>
      <c r="F35" s="145" t="e">
        <f>AVERAGE('PERIODO 1'!F35,'PERIODO 2'!F35,'PERIODO 3'!F35)</f>
        <v>#DIV/0!</v>
      </c>
      <c r="G35" s="145" t="e">
        <f>AVERAGE('PERIODO 1'!G35,'PERIODO 2'!G35,'PERIODO 3'!G35)</f>
        <v>#DIV/0!</v>
      </c>
      <c r="H35" s="145" t="e">
        <f>AVERAGE('PERIODO 1'!H35,'PERIODO 2'!H35,'PERIODO 3'!H35)</f>
        <v>#DIV/0!</v>
      </c>
      <c r="I35" s="145" t="e">
        <f>AVERAGE('PERIODO 1'!I35,'PERIODO 2'!I35,'PERIODO 3'!I35)</f>
        <v>#DIV/0!</v>
      </c>
      <c r="J35" s="145" t="e">
        <f>AVERAGE('PERIODO 1'!J35,'PERIODO 2'!J35,'PERIODO 3'!J35)</f>
        <v>#DIV/0!</v>
      </c>
      <c r="K35" s="159" t="e">
        <f t="shared" si="0"/>
        <v>#DIV/0!</v>
      </c>
      <c r="L35" s="141">
        <f>SUM('PERIODO 1'!S35,'PERIODO 2'!S35,'PERIODO 3'!S35)</f>
        <v>0</v>
      </c>
      <c r="M35" s="142">
        <f>AVERAGE('PERIODO 1'!T35,'PERIODO 2'!T35,'PERIODO 3'!T35)</f>
        <v>1</v>
      </c>
      <c r="N35" s="10"/>
      <c r="O35" s="10"/>
      <c r="P35" s="10"/>
    </row>
    <row r="36" spans="1:16" ht="19.5" customHeight="1" x14ac:dyDescent="0.25">
      <c r="A36" s="24">
        <v>31</v>
      </c>
      <c r="B36" s="143" t="str">
        <f>DATOS!C38</f>
        <v>SOMS100617HGTLLNA6</v>
      </c>
      <c r="C36" s="144">
        <f>DATOS!D38</f>
        <v>0</v>
      </c>
      <c r="D36" s="145">
        <f>AVERAGE('PERIODO 1'!D36,'PERIODO 2'!D36,'PERIODO 3'!D36)</f>
        <v>7</v>
      </c>
      <c r="E36" s="145" t="e">
        <f>AVERAGE('PERIODO 1'!E36,'PERIODO 2'!E36,'PERIODO 3'!E36)</f>
        <v>#DIV/0!</v>
      </c>
      <c r="F36" s="145" t="e">
        <f>AVERAGE('PERIODO 1'!F36,'PERIODO 2'!F36,'PERIODO 3'!F36)</f>
        <v>#DIV/0!</v>
      </c>
      <c r="G36" s="145" t="e">
        <f>AVERAGE('PERIODO 1'!G36,'PERIODO 2'!G36,'PERIODO 3'!G36)</f>
        <v>#DIV/0!</v>
      </c>
      <c r="H36" s="145" t="e">
        <f>AVERAGE('PERIODO 1'!H36,'PERIODO 2'!H36,'PERIODO 3'!H36)</f>
        <v>#DIV/0!</v>
      </c>
      <c r="I36" s="145" t="e">
        <f>AVERAGE('PERIODO 1'!I36,'PERIODO 2'!I36,'PERIODO 3'!I36)</f>
        <v>#DIV/0!</v>
      </c>
      <c r="J36" s="145" t="e">
        <f>AVERAGE('PERIODO 1'!J36,'PERIODO 2'!J36,'PERIODO 3'!J36)</f>
        <v>#DIV/0!</v>
      </c>
      <c r="K36" s="159" t="e">
        <f t="shared" si="0"/>
        <v>#DIV/0!</v>
      </c>
      <c r="L36" s="141">
        <f>SUM('PERIODO 1'!S36,'PERIODO 2'!S36,'PERIODO 3'!S36)</f>
        <v>0</v>
      </c>
      <c r="M36" s="142">
        <f>AVERAGE('PERIODO 1'!T36,'PERIODO 2'!T36,'PERIODO 3'!T36)</f>
        <v>1</v>
      </c>
      <c r="N36" s="10"/>
      <c r="O36" s="10"/>
      <c r="P36" s="10"/>
    </row>
    <row r="37" spans="1:16" ht="19.5" customHeight="1" x14ac:dyDescent="0.25">
      <c r="A37" s="24">
        <v>32</v>
      </c>
      <c r="B37" s="143" t="str">
        <f>DATOS!C39</f>
        <v>VAAD100508HGTZLGA8</v>
      </c>
      <c r="C37" s="144">
        <f>DATOS!D39</f>
        <v>0</v>
      </c>
      <c r="D37" s="145">
        <f>AVERAGE('PERIODO 1'!D37,'PERIODO 2'!D37,'PERIODO 3'!D37)</f>
        <v>7</v>
      </c>
      <c r="E37" s="145" t="e">
        <f>AVERAGE('PERIODO 1'!E37,'PERIODO 2'!E37,'PERIODO 3'!E37)</f>
        <v>#DIV/0!</v>
      </c>
      <c r="F37" s="145" t="e">
        <f>AVERAGE('PERIODO 1'!F37,'PERIODO 2'!F37,'PERIODO 3'!F37)</f>
        <v>#DIV/0!</v>
      </c>
      <c r="G37" s="145" t="e">
        <f>AVERAGE('PERIODO 1'!G37,'PERIODO 2'!G37,'PERIODO 3'!G37)</f>
        <v>#DIV/0!</v>
      </c>
      <c r="H37" s="145" t="e">
        <f>AVERAGE('PERIODO 1'!H37,'PERIODO 2'!H37,'PERIODO 3'!H37)</f>
        <v>#DIV/0!</v>
      </c>
      <c r="I37" s="145" t="e">
        <f>AVERAGE('PERIODO 1'!I37,'PERIODO 2'!I37,'PERIODO 3'!I37)</f>
        <v>#DIV/0!</v>
      </c>
      <c r="J37" s="145" t="e">
        <f>AVERAGE('PERIODO 1'!J37,'PERIODO 2'!J37,'PERIODO 3'!J37)</f>
        <v>#DIV/0!</v>
      </c>
      <c r="K37" s="159" t="e">
        <f t="shared" si="0"/>
        <v>#DIV/0!</v>
      </c>
      <c r="L37" s="141">
        <f>SUM('PERIODO 1'!S37,'PERIODO 2'!S37,'PERIODO 3'!S37)</f>
        <v>0</v>
      </c>
      <c r="M37" s="142">
        <f>AVERAGE('PERIODO 1'!T37,'PERIODO 2'!T37,'PERIODO 3'!T37)</f>
        <v>1</v>
      </c>
      <c r="N37" s="10"/>
      <c r="O37" s="10"/>
      <c r="P37" s="10"/>
    </row>
    <row r="38" spans="1:16" ht="19.5" customHeight="1" x14ac:dyDescent="0.25">
      <c r="A38" s="24">
        <v>33</v>
      </c>
      <c r="B38" s="143" t="str">
        <f>DATOS!C40</f>
        <v>VAGF100121HGTZVRA9</v>
      </c>
      <c r="C38" s="144">
        <f>DATOS!D40</f>
        <v>0</v>
      </c>
      <c r="D38" s="145">
        <f>AVERAGE('PERIODO 1'!D38,'PERIODO 2'!D38,'PERIODO 3'!D38)</f>
        <v>7</v>
      </c>
      <c r="E38" s="145" t="e">
        <f>AVERAGE('PERIODO 1'!E38,'PERIODO 2'!E38,'PERIODO 3'!E38)</f>
        <v>#DIV/0!</v>
      </c>
      <c r="F38" s="145" t="e">
        <f>AVERAGE('PERIODO 1'!F38,'PERIODO 2'!F38,'PERIODO 3'!F38)</f>
        <v>#DIV/0!</v>
      </c>
      <c r="G38" s="145" t="e">
        <f>AVERAGE('PERIODO 1'!G38,'PERIODO 2'!G38,'PERIODO 3'!G38)</f>
        <v>#DIV/0!</v>
      </c>
      <c r="H38" s="145" t="e">
        <f>AVERAGE('PERIODO 1'!H38,'PERIODO 2'!H38,'PERIODO 3'!H38)</f>
        <v>#DIV/0!</v>
      </c>
      <c r="I38" s="145" t="e">
        <f>AVERAGE('PERIODO 1'!I38,'PERIODO 2'!I38,'PERIODO 3'!I38)</f>
        <v>#DIV/0!</v>
      </c>
      <c r="J38" s="145" t="e">
        <f>AVERAGE('PERIODO 1'!J38,'PERIODO 2'!J38,'PERIODO 3'!J38)</f>
        <v>#DIV/0!</v>
      </c>
      <c r="K38" s="159" t="e">
        <f t="shared" si="0"/>
        <v>#DIV/0!</v>
      </c>
      <c r="L38" s="141">
        <f>SUM('PERIODO 1'!S38,'PERIODO 2'!S38,'PERIODO 3'!S38)</f>
        <v>0</v>
      </c>
      <c r="M38" s="142">
        <f>AVERAGE('PERIODO 1'!T38,'PERIODO 2'!T38,'PERIODO 3'!T38)</f>
        <v>1</v>
      </c>
      <c r="N38" s="10"/>
      <c r="O38" s="10"/>
      <c r="P38" s="10"/>
    </row>
    <row r="39" spans="1:16" ht="19.5" customHeight="1" x14ac:dyDescent="0.25">
      <c r="A39" s="24">
        <v>34</v>
      </c>
      <c r="B39" s="143" t="str">
        <f>DATOS!C41</f>
        <v>VAPM101215HGTZNRA1</v>
      </c>
      <c r="C39" s="144">
        <f>DATOS!D41</f>
        <v>0</v>
      </c>
      <c r="D39" s="145">
        <f>AVERAGE('PERIODO 1'!D39,'PERIODO 2'!D39,'PERIODO 3'!D39)</f>
        <v>7</v>
      </c>
      <c r="E39" s="145" t="e">
        <f>AVERAGE('PERIODO 1'!E39,'PERIODO 2'!E39,'PERIODO 3'!E39)</f>
        <v>#DIV/0!</v>
      </c>
      <c r="F39" s="145" t="e">
        <f>AVERAGE('PERIODO 1'!F39,'PERIODO 2'!F39,'PERIODO 3'!F39)</f>
        <v>#DIV/0!</v>
      </c>
      <c r="G39" s="145" t="e">
        <f>AVERAGE('PERIODO 1'!G39,'PERIODO 2'!G39,'PERIODO 3'!G39)</f>
        <v>#DIV/0!</v>
      </c>
      <c r="H39" s="145" t="e">
        <f>AVERAGE('PERIODO 1'!H39,'PERIODO 2'!H39,'PERIODO 3'!H39)</f>
        <v>#DIV/0!</v>
      </c>
      <c r="I39" s="145" t="e">
        <f>AVERAGE('PERIODO 1'!I39,'PERIODO 2'!I39,'PERIODO 3'!I39)</f>
        <v>#DIV/0!</v>
      </c>
      <c r="J39" s="145" t="e">
        <f>AVERAGE('PERIODO 1'!J39,'PERIODO 2'!J39,'PERIODO 3'!J39)</f>
        <v>#DIV/0!</v>
      </c>
      <c r="K39" s="159" t="e">
        <f t="shared" si="0"/>
        <v>#DIV/0!</v>
      </c>
      <c r="L39" s="141">
        <f>SUM('PERIODO 1'!S39,'PERIODO 2'!S39,'PERIODO 3'!S39)</f>
        <v>0</v>
      </c>
      <c r="M39" s="142">
        <f>AVERAGE('PERIODO 1'!T39,'PERIODO 2'!T39,'PERIODO 3'!T39)</f>
        <v>1</v>
      </c>
      <c r="N39" s="10"/>
      <c r="O39" s="10"/>
      <c r="P39" s="10"/>
    </row>
    <row r="40" spans="1:16" ht="19.5" customHeight="1" x14ac:dyDescent="0.25">
      <c r="A40" s="24">
        <v>35</v>
      </c>
      <c r="B40" s="143" t="str">
        <f>DATOS!C42</f>
        <v>VIRP100622MGTLNLA4</v>
      </c>
      <c r="C40" s="144">
        <f>DATOS!D42</f>
        <v>0</v>
      </c>
      <c r="D40" s="145">
        <f>AVERAGE('PERIODO 1'!D40,'PERIODO 2'!D40,'PERIODO 3'!D40)</f>
        <v>8</v>
      </c>
      <c r="E40" s="145" t="e">
        <f>AVERAGE('PERIODO 1'!E40,'PERIODO 2'!E40,'PERIODO 3'!E40)</f>
        <v>#DIV/0!</v>
      </c>
      <c r="F40" s="145" t="e">
        <f>AVERAGE('PERIODO 1'!F40,'PERIODO 2'!F40,'PERIODO 3'!F40)</f>
        <v>#DIV/0!</v>
      </c>
      <c r="G40" s="145" t="e">
        <f>AVERAGE('PERIODO 1'!G40,'PERIODO 2'!G40,'PERIODO 3'!G40)</f>
        <v>#DIV/0!</v>
      </c>
      <c r="H40" s="145" t="e">
        <f>AVERAGE('PERIODO 1'!H40,'PERIODO 2'!H40,'PERIODO 3'!H40)</f>
        <v>#DIV/0!</v>
      </c>
      <c r="I40" s="145" t="e">
        <f>AVERAGE('PERIODO 1'!I40,'PERIODO 2'!I40,'PERIODO 3'!I40)</f>
        <v>#DIV/0!</v>
      </c>
      <c r="J40" s="145" t="e">
        <f>AVERAGE('PERIODO 1'!J40,'PERIODO 2'!J40,'PERIODO 3'!J40)</f>
        <v>#DIV/0!</v>
      </c>
      <c r="K40" s="159" t="e">
        <f t="shared" si="0"/>
        <v>#DIV/0!</v>
      </c>
      <c r="L40" s="141">
        <f>SUM('PERIODO 1'!S40,'PERIODO 2'!S40,'PERIODO 3'!S40)</f>
        <v>0</v>
      </c>
      <c r="M40" s="142">
        <f>AVERAGE('PERIODO 1'!T40,'PERIODO 2'!T40,'PERIODO 3'!T40)</f>
        <v>1</v>
      </c>
      <c r="N40" s="10"/>
      <c r="O40" s="10"/>
      <c r="P40" s="10"/>
    </row>
    <row r="41" spans="1:16" ht="19.5" customHeight="1" x14ac:dyDescent="0.25">
      <c r="A41" s="25">
        <v>36</v>
      </c>
      <c r="B41" s="143" t="str">
        <f>DATOS!C43</f>
        <v>VAAD100508HGTZLGA9</v>
      </c>
      <c r="C41" s="144">
        <f>DATOS!D43</f>
        <v>0</v>
      </c>
      <c r="D41" s="145">
        <f>AVERAGE('PERIODO 1'!D41,'PERIODO 2'!D41,'PERIODO 3'!D41)</f>
        <v>8</v>
      </c>
      <c r="E41" s="145" t="e">
        <f>AVERAGE('PERIODO 1'!E41,'PERIODO 2'!E41,'PERIODO 3'!E41)</f>
        <v>#DIV/0!</v>
      </c>
      <c r="F41" s="145" t="e">
        <f>AVERAGE('PERIODO 1'!F41,'PERIODO 2'!F41,'PERIODO 3'!F41)</f>
        <v>#DIV/0!</v>
      </c>
      <c r="G41" s="145" t="e">
        <f>AVERAGE('PERIODO 1'!G41,'PERIODO 2'!G41,'PERIODO 3'!G41)</f>
        <v>#DIV/0!</v>
      </c>
      <c r="H41" s="145" t="e">
        <f>AVERAGE('PERIODO 1'!H41,'PERIODO 2'!H41,'PERIODO 3'!H41)</f>
        <v>#DIV/0!</v>
      </c>
      <c r="I41" s="145" t="e">
        <f>AVERAGE('PERIODO 1'!I41,'PERIODO 2'!I41,'PERIODO 3'!I41)</f>
        <v>#DIV/0!</v>
      </c>
      <c r="J41" s="145" t="e">
        <f>AVERAGE('PERIODO 1'!J41,'PERIODO 2'!J41,'PERIODO 3'!J41)</f>
        <v>#DIV/0!</v>
      </c>
      <c r="K41" s="159" t="e">
        <f t="shared" si="0"/>
        <v>#DIV/0!</v>
      </c>
      <c r="L41" s="141">
        <f>SUM('PERIODO 1'!S41,'PERIODO 2'!S41,'PERIODO 3'!S41)</f>
        <v>0</v>
      </c>
      <c r="M41" s="142">
        <f>AVERAGE('PERIODO 1'!T41,'PERIODO 2'!T41,'PERIODO 3'!T41)</f>
        <v>1</v>
      </c>
      <c r="N41" s="10"/>
      <c r="O41" s="10"/>
      <c r="P41" s="10"/>
    </row>
    <row r="42" spans="1:16" ht="19.5" customHeight="1" x14ac:dyDescent="0.25">
      <c r="A42" s="25">
        <v>37</v>
      </c>
      <c r="B42" s="143" t="str">
        <f>DATOS!C44</f>
        <v>VAGF100121HGTZVRA10</v>
      </c>
      <c r="C42" s="144">
        <f>DATOS!D44</f>
        <v>0</v>
      </c>
      <c r="D42" s="145">
        <f>AVERAGE('PERIODO 1'!D42,'PERIODO 2'!D42,'PERIODO 3'!D42)</f>
        <v>8</v>
      </c>
      <c r="E42" s="145" t="e">
        <f>AVERAGE('PERIODO 1'!E42,'PERIODO 2'!E42,'PERIODO 3'!E42)</f>
        <v>#DIV/0!</v>
      </c>
      <c r="F42" s="145" t="e">
        <f>AVERAGE('PERIODO 1'!F42,'PERIODO 2'!F42,'PERIODO 3'!F42)</f>
        <v>#DIV/0!</v>
      </c>
      <c r="G42" s="145" t="e">
        <f>AVERAGE('PERIODO 1'!G42,'PERIODO 2'!G42,'PERIODO 3'!G42)</f>
        <v>#DIV/0!</v>
      </c>
      <c r="H42" s="145" t="e">
        <f>AVERAGE('PERIODO 1'!H42,'PERIODO 2'!H42,'PERIODO 3'!H42)</f>
        <v>#DIV/0!</v>
      </c>
      <c r="I42" s="145" t="e">
        <f>AVERAGE('PERIODO 1'!I42,'PERIODO 2'!I42,'PERIODO 3'!I42)</f>
        <v>#DIV/0!</v>
      </c>
      <c r="J42" s="145" t="e">
        <f>AVERAGE('PERIODO 1'!J42,'PERIODO 2'!J42,'PERIODO 3'!J42)</f>
        <v>#DIV/0!</v>
      </c>
      <c r="K42" s="159" t="e">
        <f t="shared" si="0"/>
        <v>#DIV/0!</v>
      </c>
      <c r="L42" s="141">
        <f>SUM('PERIODO 1'!S42,'PERIODO 2'!S42,'PERIODO 3'!S42)</f>
        <v>0</v>
      </c>
      <c r="M42" s="142">
        <f>AVERAGE('PERIODO 1'!T42,'PERIODO 2'!T42,'PERIODO 3'!T42)</f>
        <v>1</v>
      </c>
      <c r="N42" s="10"/>
      <c r="O42" s="10"/>
      <c r="P42" s="10"/>
    </row>
    <row r="43" spans="1:16" ht="19.5" customHeight="1" x14ac:dyDescent="0.25">
      <c r="A43" s="25">
        <v>38</v>
      </c>
      <c r="B43" s="143" t="str">
        <f>DATOS!C45</f>
        <v>VAPM101215HGTZNRA2</v>
      </c>
      <c r="C43" s="144">
        <f>DATOS!D45</f>
        <v>0</v>
      </c>
      <c r="D43" s="145">
        <f>AVERAGE('PERIODO 1'!D43,'PERIODO 2'!D43,'PERIODO 3'!D43)</f>
        <v>8</v>
      </c>
      <c r="E43" s="145" t="e">
        <f>AVERAGE('PERIODO 1'!E43,'PERIODO 2'!E43,'PERIODO 3'!E43)</f>
        <v>#DIV/0!</v>
      </c>
      <c r="F43" s="145" t="e">
        <f>AVERAGE('PERIODO 1'!F43,'PERIODO 2'!F43,'PERIODO 3'!F43)</f>
        <v>#DIV/0!</v>
      </c>
      <c r="G43" s="145" t="e">
        <f>AVERAGE('PERIODO 1'!G43,'PERIODO 2'!G43,'PERIODO 3'!G43)</f>
        <v>#DIV/0!</v>
      </c>
      <c r="H43" s="145" t="e">
        <f>AVERAGE('PERIODO 1'!H43,'PERIODO 2'!H43,'PERIODO 3'!H43)</f>
        <v>#DIV/0!</v>
      </c>
      <c r="I43" s="145" t="e">
        <f>AVERAGE('PERIODO 1'!I43,'PERIODO 2'!I43,'PERIODO 3'!I43)</f>
        <v>#DIV/0!</v>
      </c>
      <c r="J43" s="145" t="e">
        <f>AVERAGE('PERIODO 1'!J43,'PERIODO 2'!J43,'PERIODO 3'!J43)</f>
        <v>#DIV/0!</v>
      </c>
      <c r="K43" s="159" t="e">
        <f t="shared" si="0"/>
        <v>#DIV/0!</v>
      </c>
      <c r="L43" s="141">
        <f>SUM('PERIODO 1'!S43,'PERIODO 2'!S43,'PERIODO 3'!S43)</f>
        <v>0</v>
      </c>
      <c r="M43" s="142">
        <f>AVERAGE('PERIODO 1'!T43,'PERIODO 2'!T43,'PERIODO 3'!T43)</f>
        <v>1</v>
      </c>
      <c r="N43" s="10"/>
      <c r="O43" s="10"/>
      <c r="P43" s="10"/>
    </row>
    <row r="44" spans="1:16" ht="19.5" customHeight="1" x14ac:dyDescent="0.25">
      <c r="A44" s="25">
        <v>39</v>
      </c>
      <c r="B44" s="143" t="str">
        <f>DATOS!C46</f>
        <v>VIRP100622MGTLNLA5</v>
      </c>
      <c r="C44" s="144">
        <f>DATOS!D46</f>
        <v>0</v>
      </c>
      <c r="D44" s="145">
        <f>AVERAGE('PERIODO 1'!D44,'PERIODO 2'!D44,'PERIODO 3'!D44)</f>
        <v>8</v>
      </c>
      <c r="E44" s="145" t="e">
        <f>AVERAGE('PERIODO 1'!E44,'PERIODO 2'!E44,'PERIODO 3'!E44)</f>
        <v>#DIV/0!</v>
      </c>
      <c r="F44" s="145" t="e">
        <f>AVERAGE('PERIODO 1'!F44,'PERIODO 2'!F44,'PERIODO 3'!F44)</f>
        <v>#DIV/0!</v>
      </c>
      <c r="G44" s="145" t="e">
        <f>AVERAGE('PERIODO 1'!G44,'PERIODO 2'!G44,'PERIODO 3'!G44)</f>
        <v>#DIV/0!</v>
      </c>
      <c r="H44" s="145" t="e">
        <f>AVERAGE('PERIODO 1'!H44,'PERIODO 2'!H44,'PERIODO 3'!H44)</f>
        <v>#DIV/0!</v>
      </c>
      <c r="I44" s="145" t="e">
        <f>AVERAGE('PERIODO 1'!I44,'PERIODO 2'!I44,'PERIODO 3'!I44)</f>
        <v>#DIV/0!</v>
      </c>
      <c r="J44" s="145" t="e">
        <f>AVERAGE('PERIODO 1'!J44,'PERIODO 2'!J44,'PERIODO 3'!J44)</f>
        <v>#DIV/0!</v>
      </c>
      <c r="K44" s="159" t="e">
        <f t="shared" si="0"/>
        <v>#DIV/0!</v>
      </c>
      <c r="L44" s="141">
        <f>SUM('PERIODO 1'!S44,'PERIODO 2'!S44,'PERIODO 3'!S44)</f>
        <v>0</v>
      </c>
      <c r="M44" s="142">
        <f>AVERAGE('PERIODO 1'!T44,'PERIODO 2'!T44,'PERIODO 3'!T44)</f>
        <v>1</v>
      </c>
      <c r="N44" s="10"/>
      <c r="O44" s="10"/>
      <c r="P44" s="10"/>
    </row>
    <row r="45" spans="1:16" ht="19.5" customHeight="1" x14ac:dyDescent="0.25">
      <c r="A45" s="25">
        <v>40</v>
      </c>
      <c r="B45" s="143" t="str">
        <f>DATOS!C47</f>
        <v>VAAD100508HGTZLGA10</v>
      </c>
      <c r="C45" s="144">
        <f>DATOS!D47</f>
        <v>0</v>
      </c>
      <c r="D45" s="145">
        <f>AVERAGE('PERIODO 1'!D45,'PERIODO 2'!D45,'PERIODO 3'!D45)</f>
        <v>8</v>
      </c>
      <c r="E45" s="145" t="e">
        <f>AVERAGE('PERIODO 1'!E45,'PERIODO 2'!E45,'PERIODO 3'!E45)</f>
        <v>#DIV/0!</v>
      </c>
      <c r="F45" s="145" t="e">
        <f>AVERAGE('PERIODO 1'!F45,'PERIODO 2'!F45,'PERIODO 3'!F45)</f>
        <v>#DIV/0!</v>
      </c>
      <c r="G45" s="145" t="e">
        <f>AVERAGE('PERIODO 1'!G45,'PERIODO 2'!G45,'PERIODO 3'!G45)</f>
        <v>#DIV/0!</v>
      </c>
      <c r="H45" s="145" t="e">
        <f>AVERAGE('PERIODO 1'!H45,'PERIODO 2'!H45,'PERIODO 3'!H45)</f>
        <v>#DIV/0!</v>
      </c>
      <c r="I45" s="145" t="e">
        <f>AVERAGE('PERIODO 1'!I45,'PERIODO 2'!I45,'PERIODO 3'!I45)</f>
        <v>#DIV/0!</v>
      </c>
      <c r="J45" s="145" t="e">
        <f>AVERAGE('PERIODO 1'!J45,'PERIODO 2'!J45,'PERIODO 3'!J45)</f>
        <v>#DIV/0!</v>
      </c>
      <c r="K45" s="159" t="e">
        <f t="shared" si="0"/>
        <v>#DIV/0!</v>
      </c>
      <c r="L45" s="141">
        <f>SUM('PERIODO 1'!S45,'PERIODO 2'!S45,'PERIODO 3'!S45)</f>
        <v>0</v>
      </c>
      <c r="M45" s="142">
        <f>AVERAGE('PERIODO 1'!T45,'PERIODO 2'!T45,'PERIODO 3'!T45)</f>
        <v>1</v>
      </c>
      <c r="N45" s="10"/>
      <c r="O45" s="10"/>
      <c r="P45" s="10"/>
    </row>
    <row r="46" spans="1:16" x14ac:dyDescent="0.25">
      <c r="A46" s="26"/>
      <c r="B46" s="10" t="s">
        <v>15</v>
      </c>
      <c r="C46" s="10">
        <f>DATOS!D5</f>
        <v>0</v>
      </c>
      <c r="D46" s="26"/>
      <c r="E46" s="26"/>
      <c r="F46" s="27"/>
      <c r="G46" s="28"/>
      <c r="H46" s="28"/>
      <c r="I46" s="28"/>
      <c r="J46" s="28"/>
      <c r="K46" s="10"/>
      <c r="L46" s="35"/>
      <c r="M46" s="40"/>
      <c r="N46" s="10"/>
      <c r="O46" s="10"/>
      <c r="P46" s="10"/>
    </row>
    <row r="47" spans="1:16" ht="40.5" customHeight="1" x14ac:dyDescent="0.25">
      <c r="A47" s="26"/>
      <c r="B47" s="10"/>
      <c r="C47" s="10"/>
      <c r="D47" s="26"/>
      <c r="E47" s="26"/>
      <c r="F47" s="174"/>
      <c r="G47" s="174"/>
      <c r="H47" s="174"/>
      <c r="I47" s="174"/>
      <c r="J47" s="174"/>
      <c r="K47" s="10"/>
      <c r="L47" s="109"/>
      <c r="M47" s="40"/>
      <c r="N47" s="10"/>
      <c r="O47" s="10"/>
      <c r="P47" s="10"/>
    </row>
    <row r="48" spans="1:16" ht="15.75" customHeight="1" x14ac:dyDescent="0.25">
      <c r="A48" s="26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56"/>
      <c r="M48" s="40"/>
      <c r="N48" s="10"/>
      <c r="O48" s="10"/>
      <c r="P48" s="10"/>
    </row>
    <row r="49" spans="1:16" ht="15.75" customHeight="1" x14ac:dyDescent="0.25">
      <c r="A49" s="26"/>
      <c r="B49" s="10"/>
      <c r="C49" s="10"/>
      <c r="D49" s="175"/>
      <c r="E49" s="175"/>
      <c r="F49" s="175"/>
      <c r="G49" s="175"/>
      <c r="H49" s="175"/>
      <c r="I49" s="175"/>
      <c r="J49" s="175"/>
      <c r="K49" s="175"/>
      <c r="L49" s="156"/>
      <c r="M49" s="40"/>
      <c r="N49" s="10"/>
      <c r="O49" s="10"/>
      <c r="P49" s="10"/>
    </row>
    <row r="50" spans="1:16" ht="15.75" x14ac:dyDescent="0.25">
      <c r="A50" s="26"/>
      <c r="B50" s="30"/>
      <c r="C50" s="31" t="s">
        <v>114</v>
      </c>
      <c r="D50" s="38">
        <f>AVERAGE(D6:D45)</f>
        <v>8.9833333333333343</v>
      </c>
      <c r="E50" s="38" t="e">
        <f>AVERAGE(E6:E45)</f>
        <v>#DIV/0!</v>
      </c>
      <c r="F50" s="38" t="e">
        <f>AVERAGE(F6:F45)</f>
        <v>#DIV/0!</v>
      </c>
      <c r="G50" s="38" t="e">
        <f>AVERAGE(G6:G45)</f>
        <v>#DIV/0!</v>
      </c>
      <c r="H50" s="38" t="e">
        <f t="shared" ref="H50:J50" si="1">AVERAGE(H6:H45)</f>
        <v>#DIV/0!</v>
      </c>
      <c r="I50" s="38" t="e">
        <f t="shared" si="1"/>
        <v>#DIV/0!</v>
      </c>
      <c r="J50" s="38" t="e">
        <f t="shared" si="1"/>
        <v>#DIV/0!</v>
      </c>
      <c r="K50" s="38" t="e">
        <f>AVERAGE(K6:K45)</f>
        <v>#DIV/0!</v>
      </c>
      <c r="L50" s="154"/>
      <c r="M50" s="101">
        <f>AVERAGE(M6:M45)</f>
        <v>0.99781249999999999</v>
      </c>
      <c r="N50" s="10"/>
      <c r="O50" s="10"/>
      <c r="P50" s="10"/>
    </row>
    <row r="51" spans="1:16" x14ac:dyDescent="0.25">
      <c r="A51" s="2"/>
      <c r="B51" s="49"/>
      <c r="C51" s="10"/>
      <c r="D51" s="26"/>
      <c r="E51" s="26"/>
      <c r="F51" s="29"/>
      <c r="G51" s="28"/>
      <c r="H51" s="28"/>
      <c r="I51" s="28"/>
      <c r="J51" s="28"/>
      <c r="K51" s="10"/>
      <c r="L51" s="35"/>
      <c r="M51" s="10"/>
      <c r="N51" s="10"/>
      <c r="O51" s="10"/>
      <c r="P51" s="10"/>
    </row>
    <row r="52" spans="1:16" x14ac:dyDescent="0.25">
      <c r="A52" s="2"/>
      <c r="B52" s="49"/>
      <c r="C52" s="10"/>
      <c r="D52" s="26"/>
      <c r="E52" s="26"/>
      <c r="F52" s="29"/>
      <c r="G52" s="28"/>
      <c r="H52" s="28"/>
      <c r="I52" s="28"/>
      <c r="J52" s="28"/>
      <c r="K52" s="10"/>
      <c r="L52" s="35"/>
      <c r="M52" s="10" t="s">
        <v>150</v>
      </c>
      <c r="N52" s="10"/>
      <c r="O52" s="10"/>
      <c r="P52" s="10"/>
    </row>
    <row r="53" spans="1:16" x14ac:dyDescent="0.25">
      <c r="A53" s="2"/>
      <c r="B53" s="49"/>
      <c r="C53" s="10"/>
      <c r="D53" s="26"/>
      <c r="E53" s="26"/>
      <c r="F53" s="29"/>
      <c r="G53" s="28"/>
      <c r="H53" s="28"/>
      <c r="I53" s="28"/>
      <c r="J53" s="28"/>
      <c r="K53" s="10"/>
      <c r="L53" s="35"/>
      <c r="M53" s="10"/>
      <c r="N53" s="10"/>
      <c r="O53" s="10"/>
      <c r="P53" s="10"/>
    </row>
    <row r="54" spans="1:16" x14ac:dyDescent="0.25">
      <c r="A54" s="2"/>
      <c r="B54" s="49"/>
      <c r="C54" s="10"/>
      <c r="D54" s="26"/>
      <c r="E54" s="26"/>
      <c r="F54" s="29"/>
      <c r="G54" s="28"/>
      <c r="H54" s="28"/>
      <c r="I54" s="28"/>
      <c r="J54" s="28"/>
      <c r="K54" s="10"/>
      <c r="L54" s="35"/>
      <c r="M54" s="10"/>
      <c r="N54" s="10"/>
      <c r="O54" s="10"/>
      <c r="P54" s="10"/>
    </row>
    <row r="55" spans="1:16" x14ac:dyDescent="0.25">
      <c r="A55" s="2"/>
      <c r="B55" s="49"/>
      <c r="C55" s="10"/>
      <c r="D55" s="26"/>
      <c r="E55" s="26"/>
      <c r="F55" s="29"/>
      <c r="G55" s="28"/>
      <c r="H55" s="28"/>
      <c r="I55" s="28"/>
      <c r="J55" s="28"/>
      <c r="K55" s="10"/>
      <c r="L55" s="35"/>
      <c r="M55" s="10"/>
      <c r="N55" s="10"/>
      <c r="O55" s="10"/>
      <c r="P55" s="10"/>
    </row>
    <row r="56" spans="1:16" x14ac:dyDescent="0.25">
      <c r="A56" s="2"/>
      <c r="B56" s="7" t="s">
        <v>21</v>
      </c>
      <c r="C56" s="5"/>
      <c r="D56" s="2"/>
      <c r="E56" s="2"/>
      <c r="F56" s="11"/>
      <c r="G56" s="9"/>
      <c r="H56" s="9"/>
      <c r="I56" s="9"/>
      <c r="J56" s="9"/>
    </row>
    <row r="57" spans="1:16" ht="15.75" customHeight="1" x14ac:dyDescent="0.25">
      <c r="A57" s="2"/>
      <c r="B57" s="6"/>
      <c r="C57" s="3"/>
      <c r="D57" s="2"/>
      <c r="E57" s="2"/>
      <c r="F57" s="11"/>
      <c r="G57" s="9"/>
      <c r="H57" s="9"/>
      <c r="I57" s="9"/>
      <c r="J57" s="9"/>
    </row>
    <row r="58" spans="1:16" x14ac:dyDescent="0.25">
      <c r="F58" s="2"/>
      <c r="G58" s="2"/>
      <c r="H58" s="2"/>
      <c r="I58" s="2"/>
      <c r="J58" s="2"/>
    </row>
  </sheetData>
  <sheetProtection formatCells="0" formatColumns="0" formatRows="0" insertColumns="0" insertRows="0" insertHyperlinks="0" deleteColumns="0" deleteRows="0" sort="0" autoFilter="0" pivotTables="0"/>
  <mergeCells count="5">
    <mergeCell ref="A1:N1"/>
    <mergeCell ref="C2:F2"/>
    <mergeCell ref="C3:F3"/>
    <mergeCell ref="F47:J47"/>
    <mergeCell ref="D49:K49"/>
  </mergeCells>
  <conditionalFormatting sqref="F51:F1048576 B2 C3 A1 F6:F47">
    <cfRule type="cellIs" dxfId="5" priority="7" operator="equal">
      <formula>"H"</formula>
    </cfRule>
    <cfRule type="cellIs" dxfId="4" priority="8" operator="equal">
      <formula>"M"</formula>
    </cfRule>
  </conditionalFormatting>
  <conditionalFormatting sqref="M6:M4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6:K45">
    <cfRule type="cellIs" dxfId="3" priority="5" operator="lessThanOrEqual">
      <formula>6</formula>
    </cfRule>
  </conditionalFormatting>
  <printOptions horizontalCentered="1" verticalCentered="1"/>
  <pageMargins left="0.27559055118110237" right="0.70866141732283472" top="0.31496062992125984" bottom="0.19685039370078741" header="0.31496062992125984" footer="0.19685039370078741"/>
  <pageSetup scale="8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Button 1">
              <controlPr defaultSize="0" print="0" autoFill="0" autoPict="0" macro="[0]!_xludf.Hide">
                <anchor moveWithCells="1" sizeWithCells="1">
                  <from>
                    <xdr:col>13</xdr:col>
                    <xdr:colOff>314325</xdr:colOff>
                    <xdr:row>4</xdr:row>
                    <xdr:rowOff>285750</xdr:rowOff>
                  </from>
                  <to>
                    <xdr:col>15</xdr:col>
                    <xdr:colOff>390525</xdr:colOff>
                    <xdr:row>4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Button 2">
              <controlPr defaultSize="0" print="0" autoFill="0" autoPict="0" macro="[0]!_xludf.Unhide">
                <anchor moveWithCells="1" sizeWithCells="1">
                  <from>
                    <xdr:col>13</xdr:col>
                    <xdr:colOff>342900</xdr:colOff>
                    <xdr:row>3</xdr:row>
                    <xdr:rowOff>123825</xdr:rowOff>
                  </from>
                  <to>
                    <xdr:col>15</xdr:col>
                    <xdr:colOff>371475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Button 3">
              <controlPr defaultSize="0" print="0" autoFill="0" autoPict="0" macro="[0]!VistaPreviaImpresion" altText="IMPRIMIR">
                <anchor moveWithCells="1" sizeWithCells="1">
                  <from>
                    <xdr:col>13</xdr:col>
                    <xdr:colOff>342900</xdr:colOff>
                    <xdr:row>4</xdr:row>
                    <xdr:rowOff>685800</xdr:rowOff>
                  </from>
                  <to>
                    <xdr:col>15</xdr:col>
                    <xdr:colOff>390525</xdr:colOff>
                    <xdr:row>4</xdr:row>
                    <xdr:rowOff>1009650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L37"/>
  <sheetViews>
    <sheetView zoomScale="85" zoomScaleNormal="85" workbookViewId="0">
      <selection activeCell="K12" sqref="K12"/>
    </sheetView>
  </sheetViews>
  <sheetFormatPr baseColWidth="10" defaultRowHeight="15" x14ac:dyDescent="0.25"/>
  <cols>
    <col min="1" max="1" width="11.42578125" style="1"/>
    <col min="2" max="7" width="14.28515625" style="1" customWidth="1"/>
    <col min="8" max="16384" width="11.42578125" style="1"/>
  </cols>
  <sheetData>
    <row r="1" spans="1:12" ht="18.75" x14ac:dyDescent="0.3">
      <c r="A1" s="10"/>
      <c r="B1" s="179" t="s">
        <v>137</v>
      </c>
      <c r="C1" s="179"/>
      <c r="D1" s="179"/>
      <c r="E1" s="179"/>
      <c r="F1" s="179"/>
      <c r="G1" s="179"/>
      <c r="H1" s="10"/>
      <c r="I1" s="10"/>
      <c r="J1" s="10"/>
      <c r="K1" s="10"/>
      <c r="L1" s="10"/>
    </row>
    <row r="2" spans="1:12" ht="18.75" x14ac:dyDescent="0.3">
      <c r="A2" s="10"/>
      <c r="B2" s="152"/>
      <c r="C2" s="122"/>
      <c r="D2" s="122"/>
      <c r="E2" s="122"/>
      <c r="F2" s="122"/>
      <c r="G2" s="153"/>
      <c r="H2" s="10"/>
      <c r="I2" s="10"/>
      <c r="J2" s="10"/>
      <c r="K2" s="10"/>
      <c r="L2" s="10"/>
    </row>
    <row r="3" spans="1:12" s="34" customFormat="1" ht="25.5" x14ac:dyDescent="0.25">
      <c r="A3" s="33"/>
      <c r="B3" s="52" t="s">
        <v>24</v>
      </c>
      <c r="C3" s="55" t="s">
        <v>3</v>
      </c>
      <c r="D3" s="55" t="s">
        <v>4</v>
      </c>
      <c r="E3" s="55" t="s">
        <v>143</v>
      </c>
      <c r="F3" s="56" t="s">
        <v>144</v>
      </c>
      <c r="G3" s="56" t="s">
        <v>145</v>
      </c>
      <c r="H3" s="56" t="s">
        <v>5</v>
      </c>
      <c r="I3" s="56" t="s">
        <v>146</v>
      </c>
      <c r="J3" s="157"/>
      <c r="K3" s="157"/>
      <c r="L3" s="157"/>
    </row>
    <row r="4" spans="1:12" s="34" customFormat="1" ht="18.75" x14ac:dyDescent="0.3">
      <c r="A4" s="33"/>
      <c r="B4" s="53" t="s">
        <v>134</v>
      </c>
      <c r="C4" s="54">
        <f>'PERIODO 1'!D50</f>
        <v>8.9749999999999996</v>
      </c>
      <c r="D4" s="54">
        <f>'PERIODO 1'!E50</f>
        <v>8</v>
      </c>
      <c r="E4" s="54">
        <f>'PERIODO 1'!F50</f>
        <v>8</v>
      </c>
      <c r="F4" s="54">
        <f>'PERIODO 1'!G50</f>
        <v>8</v>
      </c>
      <c r="G4" s="54">
        <f>'PERIODO 1'!H50</f>
        <v>8</v>
      </c>
      <c r="H4" s="54">
        <f>'PERIODO 1'!I50</f>
        <v>8.25</v>
      </c>
      <c r="I4" s="54">
        <f>'PERIODO 1'!J50</f>
        <v>7.75</v>
      </c>
      <c r="J4" s="157"/>
      <c r="K4" s="157"/>
      <c r="L4" s="157"/>
    </row>
    <row r="5" spans="1:12" s="34" customFormat="1" ht="18.75" x14ac:dyDescent="0.3">
      <c r="A5" s="33"/>
      <c r="B5" s="53" t="s">
        <v>135</v>
      </c>
      <c r="C5" s="54">
        <f>'PERIODO 2'!D50</f>
        <v>7</v>
      </c>
      <c r="D5" s="54">
        <f>'PERIODO 2'!E50</f>
        <v>7</v>
      </c>
      <c r="E5" s="54">
        <f>'PERIODO 2'!F50</f>
        <v>8</v>
      </c>
      <c r="F5" s="54">
        <f>'PERIODO 2'!G50</f>
        <v>8</v>
      </c>
      <c r="G5" s="54">
        <f>'PERIODO 2'!H50</f>
        <v>8</v>
      </c>
      <c r="H5" s="54">
        <f>'PERIODO 2'!I50</f>
        <v>9</v>
      </c>
      <c r="I5" s="54">
        <f>'PERIODO 2'!J50</f>
        <v>7</v>
      </c>
      <c r="J5" s="157"/>
      <c r="K5" s="157"/>
      <c r="L5" s="157"/>
    </row>
    <row r="6" spans="1:12" s="34" customFormat="1" ht="18.75" x14ac:dyDescent="0.3">
      <c r="A6" s="33"/>
      <c r="B6" s="53" t="s">
        <v>136</v>
      </c>
      <c r="C6" s="54">
        <f>'PERIODO 3'!D50</f>
        <v>7.5</v>
      </c>
      <c r="D6" s="54">
        <f>'PERIODO 3'!E50</f>
        <v>7.5</v>
      </c>
      <c r="E6" s="54">
        <f>'PERIODO 3'!F50</f>
        <v>8</v>
      </c>
      <c r="F6" s="54">
        <f>'PERIODO 3'!G50</f>
        <v>8</v>
      </c>
      <c r="G6" s="54">
        <f>'PERIODO 3'!H50</f>
        <v>8</v>
      </c>
      <c r="H6" s="54">
        <f>'PERIODO 3'!I50</f>
        <v>8.5</v>
      </c>
      <c r="I6" s="54">
        <f>'PERIODO 3'!J50</f>
        <v>7.5</v>
      </c>
      <c r="J6" s="157"/>
      <c r="K6" s="157"/>
      <c r="L6" s="157"/>
    </row>
    <row r="7" spans="1:12" s="34" customFormat="1" x14ac:dyDescent="0.25">
      <c r="A7" s="33"/>
      <c r="B7" s="33"/>
      <c r="C7" s="33"/>
      <c r="D7" s="33"/>
      <c r="E7" s="33"/>
      <c r="F7" s="33"/>
      <c r="H7" s="33"/>
      <c r="I7" s="157"/>
      <c r="J7" s="157"/>
      <c r="K7" s="157"/>
      <c r="L7" s="157"/>
    </row>
    <row r="8" spans="1:12" x14ac:dyDescent="0.25">
      <c r="A8" s="10"/>
      <c r="B8" s="10"/>
      <c r="C8" s="10"/>
      <c r="D8" s="10"/>
      <c r="E8" s="10"/>
      <c r="F8" s="10"/>
      <c r="H8" s="10"/>
      <c r="I8" s="10"/>
      <c r="J8" s="10"/>
      <c r="K8" s="10"/>
      <c r="L8" s="10"/>
    </row>
    <row r="9" spans="1:12" x14ac:dyDescent="0.25">
      <c r="A9" s="10"/>
      <c r="B9" s="10"/>
      <c r="C9" s="10"/>
      <c r="D9" s="10"/>
      <c r="E9" s="10"/>
      <c r="F9" s="10"/>
      <c r="H9" s="10"/>
      <c r="I9" s="10"/>
      <c r="J9" s="10"/>
      <c r="K9" s="10"/>
      <c r="L9" s="10"/>
    </row>
    <row r="10" spans="1:12" x14ac:dyDescent="0.25">
      <c r="A10" s="10"/>
      <c r="B10" s="10"/>
      <c r="C10" s="10"/>
      <c r="D10" s="10"/>
      <c r="E10" s="10"/>
      <c r="F10" s="10"/>
      <c r="H10" s="10"/>
      <c r="I10" s="10"/>
      <c r="J10" s="10"/>
      <c r="K10" s="10"/>
      <c r="L10" s="10"/>
    </row>
    <row r="11" spans="1:12" x14ac:dyDescent="0.25">
      <c r="A11" s="10"/>
      <c r="B11" s="10"/>
      <c r="C11" s="10"/>
      <c r="D11" s="10"/>
      <c r="E11" s="10"/>
      <c r="F11" s="10"/>
      <c r="H11" s="10"/>
      <c r="I11" s="10"/>
      <c r="J11" s="10"/>
      <c r="K11" s="10"/>
      <c r="L11" s="10"/>
    </row>
    <row r="12" spans="1:12" x14ac:dyDescent="0.25">
      <c r="A12" s="10"/>
      <c r="B12" s="10"/>
      <c r="C12" s="10"/>
      <c r="D12" s="10"/>
      <c r="E12" s="10"/>
      <c r="F12" s="10"/>
      <c r="H12" s="10"/>
      <c r="I12" s="10"/>
      <c r="J12" s="10"/>
      <c r="K12" s="10"/>
      <c r="L12" s="10"/>
    </row>
    <row r="13" spans="1:12" x14ac:dyDescent="0.25">
      <c r="A13" s="10"/>
      <c r="B13" s="10"/>
      <c r="C13" s="10"/>
      <c r="D13" s="10"/>
      <c r="E13" s="10"/>
      <c r="F13" s="10"/>
      <c r="H13" s="10"/>
      <c r="I13" s="10"/>
      <c r="J13" s="10"/>
      <c r="K13" s="10"/>
      <c r="L13" s="10"/>
    </row>
    <row r="14" spans="1:12" x14ac:dyDescent="0.25">
      <c r="A14" s="10"/>
      <c r="B14" s="10"/>
      <c r="C14" s="10"/>
      <c r="D14" s="10"/>
      <c r="E14" s="10"/>
      <c r="F14" s="10"/>
      <c r="H14" s="10"/>
      <c r="I14" s="10"/>
      <c r="J14" s="10"/>
      <c r="K14" s="10"/>
      <c r="L14" s="10"/>
    </row>
    <row r="15" spans="1:12" x14ac:dyDescent="0.25">
      <c r="A15" s="10"/>
      <c r="B15" s="10"/>
      <c r="C15" s="10"/>
      <c r="D15" s="10"/>
      <c r="E15" s="10"/>
      <c r="F15" s="10"/>
      <c r="H15" s="10"/>
      <c r="I15" s="10"/>
      <c r="J15" s="10"/>
      <c r="K15" s="10"/>
      <c r="L15" s="10"/>
    </row>
    <row r="16" spans="1:12" x14ac:dyDescent="0.25">
      <c r="A16" s="10"/>
      <c r="B16" s="10"/>
      <c r="C16" s="10"/>
      <c r="D16" s="10"/>
      <c r="E16" s="10"/>
      <c r="F16" s="10"/>
      <c r="H16" s="10"/>
      <c r="I16" s="10"/>
      <c r="J16" s="10"/>
      <c r="K16" s="10"/>
      <c r="L16" s="10"/>
    </row>
    <row r="17" spans="1:12" x14ac:dyDescent="0.25">
      <c r="A17" s="10"/>
      <c r="B17" s="10"/>
      <c r="C17" s="10"/>
      <c r="D17" s="10"/>
      <c r="E17" s="10"/>
      <c r="F17" s="10"/>
      <c r="H17" s="10"/>
      <c r="I17" s="10"/>
      <c r="J17" s="10"/>
      <c r="K17" s="10"/>
      <c r="L17" s="10"/>
    </row>
    <row r="18" spans="1:12" x14ac:dyDescent="0.25">
      <c r="A18" s="10"/>
      <c r="B18" s="10"/>
      <c r="C18" s="10"/>
      <c r="D18" s="10"/>
      <c r="E18" s="10"/>
      <c r="F18" s="10"/>
      <c r="H18" s="10"/>
      <c r="I18" s="10"/>
      <c r="J18" s="10"/>
      <c r="K18" s="10"/>
      <c r="L18" s="10"/>
    </row>
    <row r="19" spans="1:12" x14ac:dyDescent="0.25">
      <c r="A19" s="10"/>
      <c r="B19" s="10"/>
      <c r="C19" s="10"/>
      <c r="D19" s="10"/>
      <c r="E19" s="10"/>
      <c r="F19" s="10"/>
      <c r="H19" s="10"/>
      <c r="I19" s="10"/>
      <c r="J19" s="10"/>
      <c r="K19" s="10"/>
      <c r="L19" s="10"/>
    </row>
    <row r="20" spans="1:12" x14ac:dyDescent="0.25">
      <c r="A20" s="10"/>
      <c r="B20" s="10"/>
      <c r="C20" s="10"/>
      <c r="D20" s="10"/>
      <c r="E20" s="10"/>
      <c r="F20" s="10"/>
      <c r="H20" s="10"/>
      <c r="I20" s="10"/>
      <c r="J20" s="10"/>
      <c r="K20" s="10"/>
      <c r="L20" s="10"/>
    </row>
    <row r="21" spans="1:12" x14ac:dyDescent="0.25">
      <c r="A21" s="10"/>
      <c r="B21" s="10"/>
      <c r="C21" s="10"/>
      <c r="D21" s="10"/>
      <c r="E21" s="10"/>
      <c r="F21" s="10"/>
      <c r="H21" s="10"/>
      <c r="I21" s="10"/>
      <c r="J21" s="10"/>
      <c r="K21" s="10"/>
      <c r="L21" s="10"/>
    </row>
    <row r="22" spans="1:12" x14ac:dyDescent="0.25">
      <c r="A22" s="10"/>
      <c r="B22" s="10"/>
      <c r="C22" s="10"/>
      <c r="D22" s="10"/>
      <c r="E22" s="10"/>
      <c r="F22" s="10"/>
      <c r="H22" s="10"/>
      <c r="I22" s="10"/>
      <c r="J22" s="10"/>
      <c r="K22" s="10"/>
      <c r="L22" s="10"/>
    </row>
    <row r="23" spans="1:12" x14ac:dyDescent="0.25">
      <c r="A23" s="10"/>
      <c r="B23" s="10"/>
      <c r="C23" s="10"/>
      <c r="D23" s="10"/>
      <c r="E23" s="10"/>
      <c r="F23" s="10"/>
      <c r="H23" s="10"/>
      <c r="I23" s="10"/>
      <c r="J23" s="10"/>
      <c r="K23" s="10"/>
      <c r="L23" s="10"/>
    </row>
    <row r="24" spans="1:12" x14ac:dyDescent="0.25">
      <c r="A24" s="10"/>
      <c r="B24" s="10"/>
      <c r="C24" s="10"/>
      <c r="D24" s="10"/>
      <c r="E24" s="10"/>
      <c r="F24" s="10"/>
      <c r="H24" s="10"/>
      <c r="I24" s="10"/>
      <c r="J24" s="10"/>
      <c r="K24" s="10"/>
      <c r="L24" s="10"/>
    </row>
    <row r="25" spans="1:12" x14ac:dyDescent="0.25">
      <c r="A25" s="10"/>
      <c r="B25" s="10"/>
      <c r="C25" s="10"/>
      <c r="D25" s="10"/>
      <c r="E25" s="10"/>
      <c r="F25" s="10"/>
      <c r="H25" s="10"/>
      <c r="I25" s="10"/>
      <c r="J25" s="10"/>
      <c r="K25" s="10"/>
      <c r="L25" s="10"/>
    </row>
    <row r="26" spans="1:12" x14ac:dyDescent="0.25">
      <c r="A26" s="10"/>
      <c r="B26" s="10"/>
      <c r="C26" s="10"/>
      <c r="D26" s="10"/>
      <c r="E26" s="10"/>
      <c r="F26" s="10"/>
      <c r="H26" s="10"/>
      <c r="I26" s="10"/>
      <c r="J26" s="10"/>
      <c r="K26" s="10"/>
      <c r="L26" s="10"/>
    </row>
    <row r="27" spans="1:12" x14ac:dyDescent="0.25">
      <c r="A27" s="10"/>
      <c r="B27" s="10"/>
      <c r="C27" s="10"/>
      <c r="D27" s="10"/>
      <c r="E27" s="10"/>
      <c r="F27" s="10"/>
      <c r="H27" s="10"/>
      <c r="I27" s="10"/>
      <c r="J27" s="10"/>
      <c r="K27" s="10"/>
      <c r="L27" s="10"/>
    </row>
    <row r="28" spans="1:12" x14ac:dyDescent="0.25">
      <c r="A28" s="10"/>
      <c r="B28" s="10"/>
      <c r="C28" s="10"/>
      <c r="D28" s="10"/>
      <c r="E28" s="10"/>
      <c r="F28" s="10"/>
      <c r="H28" s="10"/>
      <c r="I28" s="10"/>
      <c r="J28" s="10"/>
      <c r="K28" s="10"/>
      <c r="L28" s="10"/>
    </row>
    <row r="29" spans="1:12" x14ac:dyDescent="0.25">
      <c r="A29" s="10"/>
      <c r="B29" s="10"/>
      <c r="C29" s="10"/>
      <c r="D29" s="10"/>
      <c r="E29" s="10"/>
      <c r="F29" s="10"/>
      <c r="H29" s="10"/>
      <c r="I29" s="10"/>
      <c r="J29" s="10"/>
      <c r="K29" s="10"/>
      <c r="L29" s="10"/>
    </row>
    <row r="30" spans="1:12" x14ac:dyDescent="0.25">
      <c r="A30" s="10"/>
      <c r="B30" s="10"/>
      <c r="C30" s="10"/>
      <c r="D30" s="10"/>
      <c r="E30" s="57"/>
      <c r="F30" s="26"/>
      <c r="G30" s="10"/>
      <c r="H30" s="10"/>
      <c r="I30" s="10"/>
      <c r="J30" s="10"/>
      <c r="K30" s="10"/>
      <c r="L30" s="10"/>
    </row>
    <row r="31" spans="1:12" x14ac:dyDescent="0.25">
      <c r="A31" s="10"/>
      <c r="B31" s="181"/>
      <c r="C31" s="181"/>
      <c r="D31" s="181"/>
      <c r="E31" s="26"/>
      <c r="F31" s="43"/>
      <c r="G31" s="43"/>
      <c r="H31" s="10"/>
      <c r="I31" s="10"/>
      <c r="J31" s="10"/>
      <c r="K31" s="10"/>
      <c r="L31" s="10"/>
    </row>
    <row r="32" spans="1:12" x14ac:dyDescent="0.25">
      <c r="A32" s="10"/>
      <c r="B32" s="178">
        <f>DATOS!D5</f>
        <v>0</v>
      </c>
      <c r="C32" s="178"/>
      <c r="D32" s="178"/>
      <c r="E32" s="26"/>
      <c r="F32" s="180">
        <f>DATOS!D6</f>
        <v>0</v>
      </c>
      <c r="G32" s="180"/>
      <c r="H32" s="10"/>
      <c r="I32" s="10"/>
      <c r="J32" s="10"/>
      <c r="K32" s="10"/>
      <c r="L32" s="10"/>
    </row>
    <row r="33" spans="1:12" x14ac:dyDescent="0.25">
      <c r="A33" s="10"/>
      <c r="B33" s="178" t="s">
        <v>26</v>
      </c>
      <c r="C33" s="178"/>
      <c r="D33" s="178"/>
      <c r="E33" s="10"/>
      <c r="F33" s="10"/>
      <c r="G33" s="57" t="s">
        <v>25</v>
      </c>
      <c r="H33" s="10"/>
      <c r="I33" s="10"/>
      <c r="J33" s="10"/>
      <c r="K33" s="10"/>
      <c r="L33" s="10"/>
    </row>
    <row r="34" spans="1:12" x14ac:dyDescent="0.25">
      <c r="I34" s="10"/>
      <c r="J34" s="10"/>
      <c r="K34" s="10"/>
      <c r="L34" s="10"/>
    </row>
    <row r="37" spans="1:12" x14ac:dyDescent="0.25">
      <c r="B37" s="160" t="s">
        <v>27</v>
      </c>
    </row>
  </sheetData>
  <sheetProtection algorithmName="SHA-512" hashValue="GLwxTBIBCnlTM/g2ouJ3nS9sNOsT3IK0ID6jjcVTZknxPsJiNf70DdliT1++969WmFdpbZpLQspqyknag/s6YA==" saltValue="6D+2hmhDsWt07JqSBu2tmA==" spinCount="100000" sheet="1" objects="1" scenarios="1"/>
  <mergeCells count="5">
    <mergeCell ref="B33:D33"/>
    <mergeCell ref="B1:G1"/>
    <mergeCell ref="F32:G32"/>
    <mergeCell ref="B31:D31"/>
    <mergeCell ref="B32:D32"/>
  </mergeCells>
  <conditionalFormatting sqref="C4:I6">
    <cfRule type="iconSet" priority="11">
      <iconSet iconSet="3Flags">
        <cfvo type="percent" val="0"/>
        <cfvo type="percent" val="33"/>
        <cfvo type="percent" val="67"/>
      </iconSet>
    </cfRule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43307086614173229" right="0.35433070866141736" top="0.39" bottom="0.26" header="0.24" footer="0.19"/>
  <pageSetup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Z63"/>
  <sheetViews>
    <sheetView topLeftCell="A28" zoomScale="90" zoomScaleNormal="90" workbookViewId="0">
      <selection activeCell="H56" sqref="H56"/>
    </sheetView>
  </sheetViews>
  <sheetFormatPr baseColWidth="10" defaultRowHeight="15" x14ac:dyDescent="0.25"/>
  <cols>
    <col min="1" max="1" width="3" style="1" customWidth="1"/>
    <col min="2" max="2" width="21.5703125" style="4" customWidth="1"/>
    <col min="3" max="3" width="26.7109375" style="1" customWidth="1"/>
    <col min="4" max="4" width="11.42578125" style="1" hidden="1" customWidth="1"/>
    <col min="5" max="5" width="0.140625" style="1" hidden="1" customWidth="1"/>
    <col min="6" max="6" width="6.85546875" style="1" customWidth="1"/>
    <col min="7" max="9" width="5.7109375" style="1" customWidth="1"/>
    <col min="10" max="10" width="19.5703125" style="1" bestFit="1" customWidth="1"/>
    <col min="11" max="11" width="8" style="1" customWidth="1"/>
    <col min="12" max="12" width="11" style="1" customWidth="1"/>
    <col min="13" max="13" width="11.42578125" style="1"/>
    <col min="14" max="14" width="12.7109375" style="1" bestFit="1" customWidth="1"/>
    <col min="15" max="26" width="6.5703125" style="1" customWidth="1"/>
    <col min="27" max="16384" width="11.42578125" style="1"/>
  </cols>
  <sheetData>
    <row r="1" spans="1:26" ht="18.75" x14ac:dyDescent="0.25">
      <c r="A1" s="10"/>
      <c r="B1" s="18"/>
      <c r="C1" s="10"/>
      <c r="D1" s="19"/>
      <c r="E1" s="19"/>
      <c r="F1" s="60" t="s">
        <v>101</v>
      </c>
      <c r="G1" s="61"/>
      <c r="H1" s="10"/>
      <c r="I1" s="10"/>
      <c r="J1" s="59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5">
      <c r="A2" s="10"/>
      <c r="B2" s="18"/>
      <c r="C2" s="92" t="s">
        <v>29</v>
      </c>
      <c r="D2" s="10"/>
      <c r="E2" s="10"/>
      <c r="F2" s="178">
        <f>DATOS!D4</f>
        <v>0</v>
      </c>
      <c r="G2" s="178"/>
      <c r="H2" s="178"/>
      <c r="I2" s="178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6.5" customHeight="1" x14ac:dyDescent="0.25">
      <c r="A3" s="17"/>
      <c r="B3" s="18"/>
      <c r="C3" s="98" t="s">
        <v>13</v>
      </c>
      <c r="F3" s="182">
        <f>DATOS!D5</f>
        <v>0</v>
      </c>
      <c r="G3" s="182"/>
      <c r="H3" s="182"/>
      <c r="I3" s="182"/>
      <c r="J3" s="182"/>
      <c r="K3" s="10"/>
      <c r="L3" s="62"/>
      <c r="M3" s="10" t="s">
        <v>28</v>
      </c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5" customHeight="1" x14ac:dyDescent="0.25">
      <c r="A4" s="17"/>
      <c r="B4" s="18"/>
      <c r="C4" s="10"/>
      <c r="D4" s="19"/>
      <c r="E4" s="19"/>
      <c r="F4" s="60"/>
      <c r="G4" s="61"/>
      <c r="H4" s="10"/>
      <c r="I4" s="10"/>
      <c r="J4" s="10" t="s">
        <v>97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4.25" customHeight="1" x14ac:dyDescent="0.3">
      <c r="A5" s="21"/>
      <c r="B5" s="65"/>
      <c r="C5" s="93"/>
      <c r="D5" s="45"/>
      <c r="E5" s="45"/>
      <c r="F5" s="67"/>
      <c r="G5" s="67" t="s">
        <v>30</v>
      </c>
      <c r="H5" s="10"/>
      <c r="I5" s="10" t="s">
        <v>31</v>
      </c>
      <c r="J5" s="94">
        <v>43008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5" customHeight="1" x14ac:dyDescent="0.25">
      <c r="A6" s="68" t="s">
        <v>0</v>
      </c>
      <c r="B6" s="69" t="s">
        <v>2</v>
      </c>
      <c r="C6" s="70" t="s">
        <v>1</v>
      </c>
      <c r="D6" s="70"/>
      <c r="E6" s="70"/>
      <c r="F6" s="71" t="s">
        <v>32</v>
      </c>
      <c r="G6" s="71" t="s">
        <v>33</v>
      </c>
      <c r="H6" s="71" t="s">
        <v>24</v>
      </c>
      <c r="I6" s="71" t="s">
        <v>34</v>
      </c>
      <c r="J6" s="70" t="s">
        <v>35</v>
      </c>
      <c r="K6" s="71" t="s">
        <v>36</v>
      </c>
      <c r="L6" s="71" t="s">
        <v>98</v>
      </c>
      <c r="M6" s="10"/>
      <c r="N6" s="10"/>
      <c r="O6" s="72" t="s">
        <v>38</v>
      </c>
      <c r="P6" s="72" t="s">
        <v>39</v>
      </c>
      <c r="Q6" s="72" t="s">
        <v>40</v>
      </c>
      <c r="R6" s="72" t="s">
        <v>41</v>
      </c>
      <c r="S6" s="72" t="s">
        <v>42</v>
      </c>
      <c r="T6" s="72" t="s">
        <v>43</v>
      </c>
      <c r="U6" s="72" t="s">
        <v>44</v>
      </c>
      <c r="V6" s="72" t="s">
        <v>45</v>
      </c>
      <c r="W6" s="72" t="s">
        <v>46</v>
      </c>
      <c r="X6" s="72" t="s">
        <v>47</v>
      </c>
      <c r="Y6" s="72" t="s">
        <v>48</v>
      </c>
      <c r="Z6" s="73" t="s">
        <v>49</v>
      </c>
    </row>
    <row r="7" spans="1:26" ht="19.5" customHeight="1" x14ac:dyDescent="0.25">
      <c r="A7" s="74">
        <v>1</v>
      </c>
      <c r="B7" s="75" t="str">
        <f>DATOS!C8</f>
        <v>AEGP100111HGTRTDA5</v>
      </c>
      <c r="C7" s="76" t="str">
        <f>DATOS!D8</f>
        <v>LUIS GILBERTO</v>
      </c>
      <c r="D7" s="77"/>
      <c r="E7" s="78"/>
      <c r="F7" s="79" t="str">
        <f>MID(B7,11,1)</f>
        <v>H</v>
      </c>
      <c r="G7" s="79" t="str">
        <f>MID(B7,9,2)</f>
        <v>11</v>
      </c>
      <c r="H7" s="79" t="str">
        <f>MID(B7,7,2)</f>
        <v>01</v>
      </c>
      <c r="I7" s="79">
        <f>MID(B7,5,2)+2000</f>
        <v>2010</v>
      </c>
      <c r="J7" s="80">
        <f>DATE(I7,H7,G7)</f>
        <v>40189</v>
      </c>
      <c r="K7" s="81">
        <f>DATEDIF(J7,$J$5,"Y")</f>
        <v>7</v>
      </c>
      <c r="L7" s="82" t="s">
        <v>52</v>
      </c>
      <c r="M7" s="10"/>
      <c r="N7" s="10" t="s">
        <v>99</v>
      </c>
      <c r="O7" s="70">
        <f>COUNTIFS($F$7:$F$46,"H",$K$7:$K$46,5)</f>
        <v>0</v>
      </c>
      <c r="P7" s="70">
        <f>COUNTIFS($F$7:$F$46,"H",$K$7:$K$46,6)</f>
        <v>8</v>
      </c>
      <c r="Q7" s="70">
        <f>COUNTIFS($F$7:$F$46,"H",$K$7:$K$46,7)</f>
        <v>15</v>
      </c>
      <c r="R7" s="70">
        <f>COUNTIFS($F$7:$F$46,"H",$K$7:$K$46,8)</f>
        <v>0</v>
      </c>
      <c r="S7" s="70">
        <f>COUNTIFS($F$7:$F$46,"H",$K$7:$K$46,9)</f>
        <v>0</v>
      </c>
      <c r="T7" s="70">
        <f>COUNTIFS($F$7:$F$46,"H",$K$7:$K$46,10)</f>
        <v>0</v>
      </c>
      <c r="U7" s="70">
        <f>COUNTIFS($F$7:$F$46,"H",$K$7:$K$46,11)</f>
        <v>0</v>
      </c>
      <c r="V7" s="70">
        <f>COUNTIFS($F$7:$F$46,"H",$K$7:$K$46,12)</f>
        <v>0</v>
      </c>
      <c r="W7" s="70">
        <f>COUNTIFS($F$7:$F$46,"H",$K$7:$K$46,13)</f>
        <v>0</v>
      </c>
      <c r="X7" s="70">
        <f>COUNTIFS($F$7:$F$46,"H",$K$7:$K$46,14)</f>
        <v>0</v>
      </c>
      <c r="Y7" s="70">
        <f>COUNTIFS($F$7:$F$46,"H",$K$7:$K$46,15)</f>
        <v>0</v>
      </c>
      <c r="Z7" s="95">
        <f>SUM(O7:Y7)</f>
        <v>23</v>
      </c>
    </row>
    <row r="8" spans="1:26" ht="19.5" customHeight="1" x14ac:dyDescent="0.25">
      <c r="A8" s="74">
        <v>2</v>
      </c>
      <c r="B8" s="75" t="str">
        <f>DATOS!C9</f>
        <v>AETS100614MGTRRNA2</v>
      </c>
      <c r="C8" s="76" t="str">
        <f>DATOS!D9</f>
        <v>MITZI CAMILA</v>
      </c>
      <c r="D8" s="77"/>
      <c r="E8" s="78"/>
      <c r="F8" s="79" t="str">
        <f t="shared" ref="F8:F45" si="0">MID(B8,11,1)</f>
        <v>M</v>
      </c>
      <c r="G8" s="79" t="str">
        <f t="shared" ref="G8:G46" si="1">MID(B8,9,2)</f>
        <v>14</v>
      </c>
      <c r="H8" s="79" t="str">
        <f t="shared" ref="H8:H46" si="2">MID(B8,7,2)</f>
        <v>06</v>
      </c>
      <c r="I8" s="79">
        <f t="shared" ref="I8:I46" si="3">MID(B8,5,2)+2000</f>
        <v>2010</v>
      </c>
      <c r="J8" s="80">
        <f t="shared" ref="J8:J46" si="4">DATE(I8,H8,G8)</f>
        <v>40343</v>
      </c>
      <c r="K8" s="81">
        <f>DATEDIF(J8,$J$5,"Y")</f>
        <v>7</v>
      </c>
      <c r="L8" s="82" t="s">
        <v>52</v>
      </c>
      <c r="M8" s="83" t="s">
        <v>53</v>
      </c>
      <c r="N8" s="10" t="s">
        <v>100</v>
      </c>
      <c r="O8" s="70">
        <f>COUNTIFS($F$7:$F$46,"H",$K$7:$K$46,5,$L$7:$L$46,"SI")</f>
        <v>0</v>
      </c>
      <c r="P8" s="70">
        <f>COUNTIFS($F$7:$F$46,"H",$K$7:$K$46,6,$L$7:$L$46,"SI")</f>
        <v>7</v>
      </c>
      <c r="Q8" s="70">
        <f>COUNTIFS($F$7:$F$46,"H",$K$7:$K$46,7,$L$7:$L$46,"SI")</f>
        <v>15</v>
      </c>
      <c r="R8" s="70">
        <f>COUNTIFS($F$7:$F$46,"H",$K$7:$K$46,8,$L$7:$L$46,"SI")</f>
        <v>0</v>
      </c>
      <c r="S8" s="70">
        <f>COUNTIFS($F$7:$F$46,"H",$K$7:$K$46,9,$L$7:$L$46,"SI")</f>
        <v>0</v>
      </c>
      <c r="T8" s="70">
        <f>COUNTIFS($F$7:$F$46,"H",$K$7:$K$46,10,$L$7:$L$46,"SI")</f>
        <v>0</v>
      </c>
      <c r="U8" s="70">
        <f>COUNTIFS($F$7:$F$46,"H",$K$7:$K$46,11,$L$7:$L$46,"SI")</f>
        <v>0</v>
      </c>
      <c r="V8" s="70">
        <f>COUNTIFS($F$7:$F$46,"H",$K$7:$K$46,12,$L$7:$L$46,"SI")</f>
        <v>0</v>
      </c>
      <c r="W8" s="70">
        <f>COUNTIFS($F$7:$F$46,"H",$K$7:$K$46,13,$L$7:$L$46,"SI")</f>
        <v>0</v>
      </c>
      <c r="X8" s="70">
        <f>COUNTIFS($F$7:$F$46,"H",$K$7:$K$46,14,$L$7:$L$46,"SI")</f>
        <v>0</v>
      </c>
      <c r="Y8" s="70">
        <f>COUNTIFS($F$7:$F$46,"H",$K$7:$K$46,15,$L$7:$L$46,"SI")</f>
        <v>0</v>
      </c>
      <c r="Z8" s="95">
        <f>SUM(O8:Y8)</f>
        <v>22</v>
      </c>
    </row>
    <row r="9" spans="1:26" ht="19.5" customHeight="1" x14ac:dyDescent="0.25">
      <c r="A9" s="74">
        <v>3</v>
      </c>
      <c r="B9" s="75" t="str">
        <f>DATOS!C10</f>
        <v>CAVA100801MGTMLDA0</v>
      </c>
      <c r="C9" s="76" t="str">
        <f>DATOS!D10</f>
        <v>LESLIE</v>
      </c>
      <c r="D9" s="77"/>
      <c r="E9" s="78"/>
      <c r="F9" s="79" t="str">
        <f t="shared" si="0"/>
        <v>M</v>
      </c>
      <c r="G9" s="79" t="str">
        <f t="shared" si="1"/>
        <v>01</v>
      </c>
      <c r="H9" s="79" t="str">
        <f t="shared" si="2"/>
        <v>08</v>
      </c>
      <c r="I9" s="79">
        <f t="shared" si="3"/>
        <v>2010</v>
      </c>
      <c r="J9" s="80">
        <f t="shared" si="4"/>
        <v>40391</v>
      </c>
      <c r="K9" s="81">
        <f t="shared" ref="K9:K46" si="5">DATEDIF(J9,$J$5,"Y")</f>
        <v>7</v>
      </c>
      <c r="L9" s="82" t="s">
        <v>50</v>
      </c>
      <c r="M9" s="10"/>
      <c r="N9" s="10"/>
      <c r="O9" s="72" t="s">
        <v>38</v>
      </c>
      <c r="P9" s="72" t="s">
        <v>39</v>
      </c>
      <c r="Q9" s="72" t="s">
        <v>40</v>
      </c>
      <c r="R9" s="72" t="s">
        <v>41</v>
      </c>
      <c r="S9" s="72" t="s">
        <v>42</v>
      </c>
      <c r="T9" s="72" t="s">
        <v>43</v>
      </c>
      <c r="U9" s="72" t="s">
        <v>44</v>
      </c>
      <c r="V9" s="72" t="s">
        <v>45</v>
      </c>
      <c r="W9" s="72" t="s">
        <v>46</v>
      </c>
      <c r="X9" s="72" t="s">
        <v>47</v>
      </c>
      <c r="Y9" s="72" t="s">
        <v>48</v>
      </c>
      <c r="Z9" s="96" t="s">
        <v>49</v>
      </c>
    </row>
    <row r="10" spans="1:26" ht="19.5" customHeight="1" x14ac:dyDescent="0.25">
      <c r="A10" s="74">
        <v>4</v>
      </c>
      <c r="B10" s="75" t="str">
        <f>DATOS!C11</f>
        <v>CUDG100804MGTRZBA6</v>
      </c>
      <c r="C10" s="76">
        <f>DATOS!D11</f>
        <v>0</v>
      </c>
      <c r="D10" s="84"/>
      <c r="E10" s="84"/>
      <c r="F10" s="79" t="str">
        <f t="shared" si="0"/>
        <v>M</v>
      </c>
      <c r="G10" s="79" t="str">
        <f t="shared" si="1"/>
        <v>04</v>
      </c>
      <c r="H10" s="79" t="str">
        <f t="shared" si="2"/>
        <v>08</v>
      </c>
      <c r="I10" s="79">
        <f t="shared" si="3"/>
        <v>2010</v>
      </c>
      <c r="J10" s="80">
        <f t="shared" si="4"/>
        <v>40394</v>
      </c>
      <c r="K10" s="81">
        <f t="shared" si="5"/>
        <v>7</v>
      </c>
      <c r="L10" s="82" t="s">
        <v>52</v>
      </c>
      <c r="M10" s="10"/>
      <c r="N10" s="10" t="s">
        <v>99</v>
      </c>
      <c r="O10" s="70">
        <f>COUNTIFS($F$7:$F$46,"M",$K$7:$K$46,5)</f>
        <v>0</v>
      </c>
      <c r="P10" s="70">
        <f>COUNTIFS($F$7:$F$46,"M",$K$7:$K$46,6)</f>
        <v>3</v>
      </c>
      <c r="Q10" s="70">
        <f>COUNTIFS($F$7:$F$46,"M",$K$7:$K$46,7)</f>
        <v>14</v>
      </c>
      <c r="R10" s="70">
        <f>COUNTIFS($F$7:$F$46,"M",$K$7:$K$46,8)</f>
        <v>0</v>
      </c>
      <c r="S10" s="70">
        <f>COUNTIFS($F$7:$F$46,"M",$K$7:$K$46,9)</f>
        <v>0</v>
      </c>
      <c r="T10" s="70">
        <f>COUNTIFS($F$7:$F$46,"M",$K$7:$K$46,10)</f>
        <v>0</v>
      </c>
      <c r="U10" s="70">
        <f>COUNTIFS($F$7:$F$46,"M",$K$7:$K$46,11)</f>
        <v>0</v>
      </c>
      <c r="V10" s="70">
        <f>COUNTIFS($F$7:$F$46,"M",$K$7:$K$46,12)</f>
        <v>0</v>
      </c>
      <c r="W10" s="70">
        <f>COUNTIFS($F$7:$F$46,"M",$K$7:$K$46,13)</f>
        <v>0</v>
      </c>
      <c r="X10" s="70">
        <f>COUNTIFS($F$7:$F$46,"M",$K$7:$K$46,14)</f>
        <v>0</v>
      </c>
      <c r="Y10" s="70">
        <f>COUNTIFS($F$7:$F$46,"M",$K$7:$K$46,15)</f>
        <v>0</v>
      </c>
      <c r="Z10" s="95">
        <f t="shared" ref="Z10:Z11" si="6">SUM(O10:Y10)</f>
        <v>17</v>
      </c>
    </row>
    <row r="11" spans="1:26" ht="19.5" customHeight="1" x14ac:dyDescent="0.25">
      <c r="A11" s="74">
        <v>5</v>
      </c>
      <c r="B11" s="75" t="str">
        <f>DATOS!C12</f>
        <v>DEGC101211HGTLRRA6</v>
      </c>
      <c r="C11" s="76">
        <f>DATOS!D12</f>
        <v>0</v>
      </c>
      <c r="D11" s="77"/>
      <c r="E11" s="78"/>
      <c r="F11" s="79" t="str">
        <f t="shared" si="0"/>
        <v>H</v>
      </c>
      <c r="G11" s="79" t="str">
        <f t="shared" si="1"/>
        <v>11</v>
      </c>
      <c r="H11" s="79" t="str">
        <f t="shared" si="2"/>
        <v>12</v>
      </c>
      <c r="I11" s="79">
        <f t="shared" si="3"/>
        <v>2010</v>
      </c>
      <c r="J11" s="80">
        <f t="shared" si="4"/>
        <v>40523</v>
      </c>
      <c r="K11" s="81">
        <f t="shared" si="5"/>
        <v>6</v>
      </c>
      <c r="L11" s="82" t="s">
        <v>52</v>
      </c>
      <c r="M11" s="85" t="s">
        <v>55</v>
      </c>
      <c r="N11" s="10" t="s">
        <v>100</v>
      </c>
      <c r="O11" s="70">
        <f>COUNTIFS($F$7:$F$46,"M",$K$7:$K$46,5,$L$7:$L$46,"SI")</f>
        <v>0</v>
      </c>
      <c r="P11" s="70">
        <f>COUNTIFS($F$7:$F$46,"M",$K$7:$K$46,6,$L$7:$L$46,"SI")</f>
        <v>3</v>
      </c>
      <c r="Q11" s="70">
        <f>COUNTIFS($F$7:$F$46,"M",$K$7:$K$46,7,$L$7:$L$46,"SI")</f>
        <v>12</v>
      </c>
      <c r="R11" s="70">
        <f>COUNTIFS($F$7:$F$46,"M",$K$7:$K$46,8,$L$7:$L$46,"SI")</f>
        <v>0</v>
      </c>
      <c r="S11" s="70">
        <f>COUNTIFS($F$7:$F$46,"M",$K$7:$K$46,9,$L$7:$L$46,"SI")</f>
        <v>0</v>
      </c>
      <c r="T11" s="70">
        <f>COUNTIFS($F$7:$F$46,"M",$K$7:$K$46,10,$L$7:$L$46,"SI")</f>
        <v>0</v>
      </c>
      <c r="U11" s="70">
        <f>COUNTIFS($F$7:$F$46,"M",$K$7:$K$46,11,$L$7:$L$46,"SI")</f>
        <v>0</v>
      </c>
      <c r="V11" s="70">
        <f>COUNTIFS($F$7:$F$46,"M",$K$7:$K$46,12,$L$7:$L$46,"SI")</f>
        <v>0</v>
      </c>
      <c r="W11" s="70">
        <f>COUNTIFS($F$7:$F$46,"M",$K$7:$K$46,13,$L$7:$L$46,"SI")</f>
        <v>0</v>
      </c>
      <c r="X11" s="70">
        <f>COUNTIFS($F$7:$F$46,"M",$K$7:$K$46,14,$L$7:$L$46,"SI")</f>
        <v>0</v>
      </c>
      <c r="Y11" s="70">
        <f>COUNTIFS($F$7:$F$46,"M",$K$7:$K$46,15,$L$7:$L$46,"SI")</f>
        <v>0</v>
      </c>
      <c r="Z11" s="95">
        <f t="shared" si="6"/>
        <v>15</v>
      </c>
    </row>
    <row r="12" spans="1:26" ht="19.5" customHeight="1" x14ac:dyDescent="0.25">
      <c r="A12" s="74">
        <v>6</v>
      </c>
      <c r="B12" s="75" t="str">
        <f>DATOS!C13</f>
        <v>DIAD100821HGTZRNA5</v>
      </c>
      <c r="C12" s="76">
        <f>DATOS!D13</f>
        <v>0</v>
      </c>
      <c r="D12" s="77"/>
      <c r="E12" s="78"/>
      <c r="F12" s="79" t="str">
        <f t="shared" si="0"/>
        <v>H</v>
      </c>
      <c r="G12" s="79" t="str">
        <f t="shared" si="1"/>
        <v>21</v>
      </c>
      <c r="H12" s="79" t="str">
        <f t="shared" si="2"/>
        <v>08</v>
      </c>
      <c r="I12" s="79">
        <f t="shared" si="3"/>
        <v>2010</v>
      </c>
      <c r="J12" s="80">
        <f t="shared" si="4"/>
        <v>40411</v>
      </c>
      <c r="K12" s="81">
        <f t="shared" si="5"/>
        <v>7</v>
      </c>
      <c r="L12" s="82" t="s">
        <v>52</v>
      </c>
      <c r="M12" s="10"/>
      <c r="N12" s="10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</row>
    <row r="13" spans="1:26" ht="19.5" customHeight="1" x14ac:dyDescent="0.25">
      <c r="A13" s="74">
        <v>7</v>
      </c>
      <c r="B13" s="75" t="str">
        <f>DATOS!C14</f>
        <v>DIDS100511MGTZZNA8</v>
      </c>
      <c r="C13" s="76">
        <f>DATOS!D14</f>
        <v>0</v>
      </c>
      <c r="D13" s="77"/>
      <c r="E13" s="78"/>
      <c r="F13" s="79" t="str">
        <f t="shared" si="0"/>
        <v>M</v>
      </c>
      <c r="G13" s="79" t="str">
        <f t="shared" si="1"/>
        <v>11</v>
      </c>
      <c r="H13" s="79" t="str">
        <f t="shared" si="2"/>
        <v>05</v>
      </c>
      <c r="I13" s="79">
        <f t="shared" si="3"/>
        <v>2010</v>
      </c>
      <c r="J13" s="80">
        <f t="shared" si="4"/>
        <v>40309</v>
      </c>
      <c r="K13" s="81">
        <f t="shared" si="5"/>
        <v>7</v>
      </c>
      <c r="L13" s="82" t="s">
        <v>52</v>
      </c>
      <c r="M13" s="10" t="s">
        <v>102</v>
      </c>
      <c r="N13" s="10"/>
      <c r="O13" s="97">
        <f>O7+O10</f>
        <v>0</v>
      </c>
      <c r="P13" s="97">
        <f t="shared" ref="P13:Z14" si="7">P7+P10</f>
        <v>11</v>
      </c>
      <c r="Q13" s="97">
        <f t="shared" si="7"/>
        <v>29</v>
      </c>
      <c r="R13" s="97">
        <f t="shared" si="7"/>
        <v>0</v>
      </c>
      <c r="S13" s="97">
        <f t="shared" si="7"/>
        <v>0</v>
      </c>
      <c r="T13" s="97">
        <f t="shared" si="7"/>
        <v>0</v>
      </c>
      <c r="U13" s="97">
        <f t="shared" si="7"/>
        <v>0</v>
      </c>
      <c r="V13" s="97">
        <f t="shared" si="7"/>
        <v>0</v>
      </c>
      <c r="W13" s="97">
        <f t="shared" si="7"/>
        <v>0</v>
      </c>
      <c r="X13" s="97">
        <f t="shared" si="7"/>
        <v>0</v>
      </c>
      <c r="Y13" s="97">
        <f t="shared" si="7"/>
        <v>0</v>
      </c>
      <c r="Z13" s="97">
        <f t="shared" si="7"/>
        <v>40</v>
      </c>
    </row>
    <row r="14" spans="1:26" ht="19.5" customHeight="1" x14ac:dyDescent="0.25">
      <c r="A14" s="74">
        <v>8</v>
      </c>
      <c r="B14" s="75" t="str">
        <f>DATOS!C15</f>
        <v>DIGA100927MGTZNNA9</v>
      </c>
      <c r="C14" s="76">
        <f>DATOS!D15</f>
        <v>0</v>
      </c>
      <c r="D14" s="77"/>
      <c r="E14" s="78"/>
      <c r="F14" s="79" t="str">
        <f t="shared" si="0"/>
        <v>M</v>
      </c>
      <c r="G14" s="79" t="str">
        <f t="shared" si="1"/>
        <v>27</v>
      </c>
      <c r="H14" s="79" t="str">
        <f t="shared" si="2"/>
        <v>09</v>
      </c>
      <c r="I14" s="79">
        <f t="shared" si="3"/>
        <v>2010</v>
      </c>
      <c r="J14" s="80">
        <f t="shared" si="4"/>
        <v>40448</v>
      </c>
      <c r="K14" s="81">
        <f t="shared" si="5"/>
        <v>7</v>
      </c>
      <c r="L14" s="82" t="s">
        <v>52</v>
      </c>
      <c r="M14" s="10" t="s">
        <v>103</v>
      </c>
      <c r="N14" s="10"/>
      <c r="O14" s="97">
        <f>O8+O11</f>
        <v>0</v>
      </c>
      <c r="P14" s="97">
        <f t="shared" si="7"/>
        <v>10</v>
      </c>
      <c r="Q14" s="97">
        <f t="shared" si="7"/>
        <v>27</v>
      </c>
      <c r="R14" s="97">
        <f t="shared" si="7"/>
        <v>0</v>
      </c>
      <c r="S14" s="97">
        <f t="shared" si="7"/>
        <v>0</v>
      </c>
      <c r="T14" s="97">
        <f t="shared" si="7"/>
        <v>0</v>
      </c>
      <c r="U14" s="97">
        <f t="shared" si="7"/>
        <v>0</v>
      </c>
      <c r="V14" s="97">
        <f t="shared" si="7"/>
        <v>0</v>
      </c>
      <c r="W14" s="97">
        <f t="shared" si="7"/>
        <v>0</v>
      </c>
      <c r="X14" s="97">
        <f t="shared" si="7"/>
        <v>0</v>
      </c>
      <c r="Y14" s="97">
        <f t="shared" si="7"/>
        <v>0</v>
      </c>
      <c r="Z14" s="97">
        <f t="shared" si="7"/>
        <v>37</v>
      </c>
    </row>
    <row r="15" spans="1:26" ht="19.5" customHeight="1" x14ac:dyDescent="0.25">
      <c r="A15" s="74">
        <v>9</v>
      </c>
      <c r="B15" s="75" t="str">
        <f>DATOS!C16</f>
        <v>DIGM101229HGTZNXA3</v>
      </c>
      <c r="C15" s="76">
        <f>DATOS!D16</f>
        <v>0</v>
      </c>
      <c r="D15" s="77"/>
      <c r="E15" s="78"/>
      <c r="F15" s="79" t="str">
        <f t="shared" si="0"/>
        <v>H</v>
      </c>
      <c r="G15" s="79" t="str">
        <f t="shared" si="1"/>
        <v>29</v>
      </c>
      <c r="H15" s="79" t="str">
        <f t="shared" si="2"/>
        <v>12</v>
      </c>
      <c r="I15" s="79">
        <f t="shared" si="3"/>
        <v>2010</v>
      </c>
      <c r="J15" s="80">
        <f t="shared" si="4"/>
        <v>40541</v>
      </c>
      <c r="K15" s="81">
        <f t="shared" si="5"/>
        <v>6</v>
      </c>
      <c r="L15" s="82" t="s">
        <v>50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9.5" customHeight="1" x14ac:dyDescent="0.25">
      <c r="A16" s="74">
        <v>10</v>
      </c>
      <c r="B16" s="75" t="str">
        <f>DATOS!C17</f>
        <v>DIGF100916MGTZRTA2</v>
      </c>
      <c r="C16" s="76">
        <f>DATOS!D17</f>
        <v>0</v>
      </c>
      <c r="D16" s="77"/>
      <c r="E16" s="78"/>
      <c r="F16" s="79" t="str">
        <f t="shared" si="0"/>
        <v>M</v>
      </c>
      <c r="G16" s="79" t="str">
        <f t="shared" si="1"/>
        <v>16</v>
      </c>
      <c r="H16" s="79" t="str">
        <f t="shared" si="2"/>
        <v>09</v>
      </c>
      <c r="I16" s="79">
        <f t="shared" si="3"/>
        <v>2010</v>
      </c>
      <c r="J16" s="80">
        <f t="shared" si="4"/>
        <v>40437</v>
      </c>
      <c r="K16" s="81">
        <f t="shared" si="5"/>
        <v>7</v>
      </c>
      <c r="L16" s="82" t="s">
        <v>52</v>
      </c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9.5" customHeight="1" x14ac:dyDescent="0.25">
      <c r="A17" s="74">
        <v>11</v>
      </c>
      <c r="B17" s="75" t="str">
        <f>DATOS!C18</f>
        <v>DIGC101206HGTZVHA5</v>
      </c>
      <c r="C17" s="76">
        <f>DATOS!D18</f>
        <v>0</v>
      </c>
      <c r="D17" s="77"/>
      <c r="E17" s="78"/>
      <c r="F17" s="79" t="str">
        <f t="shared" si="0"/>
        <v>H</v>
      </c>
      <c r="G17" s="79" t="str">
        <f t="shared" si="1"/>
        <v>06</v>
      </c>
      <c r="H17" s="79" t="str">
        <f t="shared" si="2"/>
        <v>12</v>
      </c>
      <c r="I17" s="79">
        <f t="shared" si="3"/>
        <v>2010</v>
      </c>
      <c r="J17" s="80">
        <f t="shared" si="4"/>
        <v>40518</v>
      </c>
      <c r="K17" s="81">
        <f t="shared" si="5"/>
        <v>6</v>
      </c>
      <c r="L17" s="82" t="s">
        <v>52</v>
      </c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9.5" customHeight="1" x14ac:dyDescent="0.25">
      <c r="A18" s="74">
        <v>12</v>
      </c>
      <c r="B18" s="75" t="str">
        <f>DATOS!C19</f>
        <v>DIGE100502HDFZVDA3</v>
      </c>
      <c r="C18" s="76">
        <f>DATOS!D19</f>
        <v>0</v>
      </c>
      <c r="D18" s="77"/>
      <c r="E18" s="78"/>
      <c r="F18" s="79" t="str">
        <f t="shared" si="0"/>
        <v>H</v>
      </c>
      <c r="G18" s="79" t="str">
        <f t="shared" si="1"/>
        <v>02</v>
      </c>
      <c r="H18" s="79" t="str">
        <f t="shared" si="2"/>
        <v>05</v>
      </c>
      <c r="I18" s="79">
        <f t="shared" si="3"/>
        <v>2010</v>
      </c>
      <c r="J18" s="80">
        <f t="shared" si="4"/>
        <v>40300</v>
      </c>
      <c r="K18" s="81">
        <f t="shared" si="5"/>
        <v>7</v>
      </c>
      <c r="L18" s="82" t="s">
        <v>52</v>
      </c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9.5" customHeight="1" x14ac:dyDescent="0.25">
      <c r="A19" s="74">
        <v>13</v>
      </c>
      <c r="B19" s="75" t="str">
        <f>DATOS!C20</f>
        <v>DIMG101024HGTZRLA3</v>
      </c>
      <c r="C19" s="76">
        <f>DATOS!D20</f>
        <v>0</v>
      </c>
      <c r="D19" s="78"/>
      <c r="E19" s="78"/>
      <c r="F19" s="79" t="str">
        <f t="shared" si="0"/>
        <v>H</v>
      </c>
      <c r="G19" s="79" t="str">
        <f t="shared" si="1"/>
        <v>24</v>
      </c>
      <c r="H19" s="79" t="str">
        <f t="shared" si="2"/>
        <v>10</v>
      </c>
      <c r="I19" s="79">
        <f t="shared" si="3"/>
        <v>2010</v>
      </c>
      <c r="J19" s="80">
        <f t="shared" si="4"/>
        <v>40475</v>
      </c>
      <c r="K19" s="81">
        <f t="shared" si="5"/>
        <v>6</v>
      </c>
      <c r="L19" s="82" t="s">
        <v>52</v>
      </c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9.5" customHeight="1" x14ac:dyDescent="0.25">
      <c r="A20" s="74">
        <v>14</v>
      </c>
      <c r="B20" s="75" t="str">
        <f>DATOS!C21</f>
        <v>DIPE100226MGTZNVA8</v>
      </c>
      <c r="C20" s="76">
        <f>DATOS!D21</f>
        <v>0</v>
      </c>
      <c r="D20" s="77"/>
      <c r="E20" s="78"/>
      <c r="F20" s="79" t="str">
        <f t="shared" si="0"/>
        <v>M</v>
      </c>
      <c r="G20" s="79" t="str">
        <f t="shared" si="1"/>
        <v>26</v>
      </c>
      <c r="H20" s="79" t="str">
        <f t="shared" si="2"/>
        <v>02</v>
      </c>
      <c r="I20" s="79">
        <f t="shared" si="3"/>
        <v>2010</v>
      </c>
      <c r="J20" s="80">
        <f t="shared" si="4"/>
        <v>40235</v>
      </c>
      <c r="K20" s="81">
        <f t="shared" si="5"/>
        <v>7</v>
      </c>
      <c r="L20" s="82" t="s">
        <v>50</v>
      </c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9.5" customHeight="1" x14ac:dyDescent="0.25">
      <c r="A21" s="74">
        <v>15</v>
      </c>
      <c r="B21" s="75" t="str">
        <f>DATOS!C22</f>
        <v>DIPJ100506HGTZNNA7</v>
      </c>
      <c r="C21" s="76">
        <f>DATOS!D22</f>
        <v>0</v>
      </c>
      <c r="D21" s="77"/>
      <c r="E21" s="78"/>
      <c r="F21" s="79" t="str">
        <f t="shared" si="0"/>
        <v>H</v>
      </c>
      <c r="G21" s="79" t="str">
        <f t="shared" si="1"/>
        <v>06</v>
      </c>
      <c r="H21" s="79" t="str">
        <f t="shared" si="2"/>
        <v>05</v>
      </c>
      <c r="I21" s="79">
        <f t="shared" si="3"/>
        <v>2010</v>
      </c>
      <c r="J21" s="80">
        <f t="shared" si="4"/>
        <v>40304</v>
      </c>
      <c r="K21" s="81">
        <f t="shared" si="5"/>
        <v>7</v>
      </c>
      <c r="L21" s="82" t="s">
        <v>52</v>
      </c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9.5" customHeight="1" x14ac:dyDescent="0.25">
      <c r="A22" s="74">
        <v>16</v>
      </c>
      <c r="B22" s="75" t="str">
        <f>DATOS!C23</f>
        <v>GADR101003HGTRZBA6</v>
      </c>
      <c r="C22" s="76">
        <f>DATOS!D23</f>
        <v>0</v>
      </c>
      <c r="D22" s="77"/>
      <c r="E22" s="78"/>
      <c r="F22" s="79" t="str">
        <f t="shared" si="0"/>
        <v>H</v>
      </c>
      <c r="G22" s="79" t="str">
        <f t="shared" si="1"/>
        <v>03</v>
      </c>
      <c r="H22" s="79" t="str">
        <f t="shared" si="2"/>
        <v>10</v>
      </c>
      <c r="I22" s="79">
        <f t="shared" si="3"/>
        <v>2010</v>
      </c>
      <c r="J22" s="80">
        <f t="shared" si="4"/>
        <v>40454</v>
      </c>
      <c r="K22" s="81">
        <f t="shared" si="5"/>
        <v>6</v>
      </c>
      <c r="L22" s="82" t="s">
        <v>52</v>
      </c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9.5" customHeight="1" x14ac:dyDescent="0.25">
      <c r="A23" s="74">
        <v>17</v>
      </c>
      <c r="B23" s="75" t="str">
        <f>DATOS!C24</f>
        <v>GUDC100402MGTVZTA9</v>
      </c>
      <c r="C23" s="76">
        <f>DATOS!D24</f>
        <v>0</v>
      </c>
      <c r="D23" s="77"/>
      <c r="E23" s="78"/>
      <c r="F23" s="79" t="str">
        <f t="shared" si="0"/>
        <v>M</v>
      </c>
      <c r="G23" s="79" t="str">
        <f t="shared" si="1"/>
        <v>02</v>
      </c>
      <c r="H23" s="79" t="str">
        <f t="shared" si="2"/>
        <v>04</v>
      </c>
      <c r="I23" s="79">
        <f t="shared" si="3"/>
        <v>2010</v>
      </c>
      <c r="J23" s="80">
        <f t="shared" si="4"/>
        <v>40270</v>
      </c>
      <c r="K23" s="81">
        <f t="shared" si="5"/>
        <v>7</v>
      </c>
      <c r="L23" s="82" t="s">
        <v>52</v>
      </c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9.5" customHeight="1" x14ac:dyDescent="0.25">
      <c r="A24" s="74">
        <v>18</v>
      </c>
      <c r="B24" s="75" t="str">
        <f>DATOS!C25</f>
        <v>HEMI100531HGTRNSA9</v>
      </c>
      <c r="C24" s="76">
        <f>DATOS!D25</f>
        <v>0</v>
      </c>
      <c r="D24" s="77"/>
      <c r="E24" s="78"/>
      <c r="F24" s="79" t="str">
        <f t="shared" si="0"/>
        <v>H</v>
      </c>
      <c r="G24" s="79" t="str">
        <f t="shared" si="1"/>
        <v>31</v>
      </c>
      <c r="H24" s="79" t="str">
        <f t="shared" si="2"/>
        <v>05</v>
      </c>
      <c r="I24" s="79">
        <f t="shared" si="3"/>
        <v>2010</v>
      </c>
      <c r="J24" s="80">
        <f t="shared" si="4"/>
        <v>40329</v>
      </c>
      <c r="K24" s="81">
        <f t="shared" si="5"/>
        <v>7</v>
      </c>
      <c r="L24" s="82" t="s">
        <v>52</v>
      </c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9.5" customHeight="1" x14ac:dyDescent="0.25">
      <c r="A25" s="74">
        <v>19</v>
      </c>
      <c r="B25" s="75" t="str">
        <f>DATOS!C26</f>
        <v>LUGT101205MGTNVNA6</v>
      </c>
      <c r="C25" s="76">
        <f>DATOS!D26</f>
        <v>0</v>
      </c>
      <c r="D25" s="87"/>
      <c r="E25" s="88"/>
      <c r="F25" s="79" t="str">
        <f t="shared" si="0"/>
        <v>M</v>
      </c>
      <c r="G25" s="79" t="str">
        <f t="shared" si="1"/>
        <v>05</v>
      </c>
      <c r="H25" s="79" t="str">
        <f t="shared" si="2"/>
        <v>12</v>
      </c>
      <c r="I25" s="79">
        <f t="shared" si="3"/>
        <v>2010</v>
      </c>
      <c r="J25" s="80">
        <f t="shared" si="4"/>
        <v>40517</v>
      </c>
      <c r="K25" s="81">
        <f t="shared" si="5"/>
        <v>6</v>
      </c>
      <c r="L25" s="82" t="s">
        <v>52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9.5" customHeight="1" x14ac:dyDescent="0.25">
      <c r="A26" s="74">
        <v>20</v>
      </c>
      <c r="B26" s="75" t="str">
        <f>DATOS!C27</f>
        <v>MAGA101211MGTCVRA1</v>
      </c>
      <c r="C26" s="76">
        <f>DATOS!D27</f>
        <v>0</v>
      </c>
      <c r="D26" s="77"/>
      <c r="E26" s="78"/>
      <c r="F26" s="79" t="str">
        <f t="shared" si="0"/>
        <v>M</v>
      </c>
      <c r="G26" s="79" t="str">
        <f t="shared" si="1"/>
        <v>11</v>
      </c>
      <c r="H26" s="79" t="str">
        <f t="shared" si="2"/>
        <v>12</v>
      </c>
      <c r="I26" s="79">
        <f t="shared" si="3"/>
        <v>2010</v>
      </c>
      <c r="J26" s="80">
        <f t="shared" si="4"/>
        <v>40523</v>
      </c>
      <c r="K26" s="81">
        <f t="shared" si="5"/>
        <v>6</v>
      </c>
      <c r="L26" s="82" t="s">
        <v>52</v>
      </c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9.5" customHeight="1" x14ac:dyDescent="0.25">
      <c r="A27" s="74">
        <v>21</v>
      </c>
      <c r="B27" s="75" t="str">
        <f>DATOS!C28</f>
        <v>MAGV100102MGTRVLA6</v>
      </c>
      <c r="C27" s="76">
        <f>DATOS!D28</f>
        <v>0</v>
      </c>
      <c r="D27" s="77"/>
      <c r="E27" s="78"/>
      <c r="F27" s="79" t="str">
        <f t="shared" si="0"/>
        <v>M</v>
      </c>
      <c r="G27" s="79" t="str">
        <f t="shared" si="1"/>
        <v>02</v>
      </c>
      <c r="H27" s="79" t="str">
        <f t="shared" si="2"/>
        <v>01</v>
      </c>
      <c r="I27" s="79">
        <f t="shared" si="3"/>
        <v>2010</v>
      </c>
      <c r="J27" s="80">
        <f t="shared" si="4"/>
        <v>40180</v>
      </c>
      <c r="K27" s="81">
        <f t="shared" si="5"/>
        <v>7</v>
      </c>
      <c r="L27" s="82" t="s">
        <v>52</v>
      </c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9.5" customHeight="1" x14ac:dyDescent="0.25">
      <c r="A28" s="74">
        <v>22</v>
      </c>
      <c r="B28" s="75" t="str">
        <f>DATOS!C29</f>
        <v>MEDF100728MGTNZTA3</v>
      </c>
      <c r="C28" s="76">
        <f>DATOS!D29</f>
        <v>0</v>
      </c>
      <c r="D28" s="77"/>
      <c r="E28" s="78"/>
      <c r="F28" s="79" t="str">
        <f t="shared" si="0"/>
        <v>M</v>
      </c>
      <c r="G28" s="79" t="str">
        <f t="shared" si="1"/>
        <v>28</v>
      </c>
      <c r="H28" s="79" t="str">
        <f t="shared" si="2"/>
        <v>07</v>
      </c>
      <c r="I28" s="79">
        <f t="shared" si="3"/>
        <v>2010</v>
      </c>
      <c r="J28" s="80">
        <f t="shared" si="4"/>
        <v>40387</v>
      </c>
      <c r="K28" s="81">
        <f t="shared" si="5"/>
        <v>7</v>
      </c>
      <c r="L28" s="82" t="s">
        <v>52</v>
      </c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9.5" customHeight="1" x14ac:dyDescent="0.25">
      <c r="A29" s="74">
        <v>23</v>
      </c>
      <c r="B29" s="75" t="str">
        <f>DATOS!C30</f>
        <v>MIAP101205MGTLRLA7</v>
      </c>
      <c r="C29" s="76">
        <f>DATOS!D30</f>
        <v>0</v>
      </c>
      <c r="D29" s="77"/>
      <c r="E29" s="78"/>
      <c r="F29" s="79" t="str">
        <f t="shared" si="0"/>
        <v>M</v>
      </c>
      <c r="G29" s="79" t="str">
        <f t="shared" si="1"/>
        <v>05</v>
      </c>
      <c r="H29" s="79" t="str">
        <f t="shared" si="2"/>
        <v>12</v>
      </c>
      <c r="I29" s="79">
        <f t="shared" si="3"/>
        <v>2010</v>
      </c>
      <c r="J29" s="80">
        <f t="shared" si="4"/>
        <v>40517</v>
      </c>
      <c r="K29" s="81">
        <f t="shared" si="5"/>
        <v>6</v>
      </c>
      <c r="L29" s="82" t="s">
        <v>52</v>
      </c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9.5" customHeight="1" x14ac:dyDescent="0.25">
      <c r="A30" s="74">
        <v>24</v>
      </c>
      <c r="B30" s="75" t="str">
        <f>DATOS!C31</f>
        <v>MOCM100713HGTNHRA4</v>
      </c>
      <c r="C30" s="76">
        <f>DATOS!D31</f>
        <v>0</v>
      </c>
      <c r="D30" s="89"/>
      <c r="E30" s="89"/>
      <c r="F30" s="79" t="str">
        <f t="shared" si="0"/>
        <v>H</v>
      </c>
      <c r="G30" s="79" t="str">
        <f t="shared" si="1"/>
        <v>13</v>
      </c>
      <c r="H30" s="79" t="str">
        <f t="shared" si="2"/>
        <v>07</v>
      </c>
      <c r="I30" s="79">
        <f t="shared" si="3"/>
        <v>2010</v>
      </c>
      <c r="J30" s="80">
        <f t="shared" si="4"/>
        <v>40372</v>
      </c>
      <c r="K30" s="81">
        <f t="shared" si="5"/>
        <v>7</v>
      </c>
      <c r="L30" s="82" t="s">
        <v>52</v>
      </c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9.5" customHeight="1" x14ac:dyDescent="0.25">
      <c r="A31" s="74">
        <v>25</v>
      </c>
      <c r="B31" s="75" t="str">
        <f>DATOS!C32</f>
        <v>OEDC100413HGTRZHA6</v>
      </c>
      <c r="C31" s="76">
        <f>DATOS!D32</f>
        <v>0</v>
      </c>
      <c r="D31" s="89"/>
      <c r="E31" s="89"/>
      <c r="F31" s="79" t="str">
        <f t="shared" si="0"/>
        <v>H</v>
      </c>
      <c r="G31" s="79" t="str">
        <f t="shared" si="1"/>
        <v>13</v>
      </c>
      <c r="H31" s="79" t="str">
        <f t="shared" si="2"/>
        <v>04</v>
      </c>
      <c r="I31" s="79">
        <f t="shared" si="3"/>
        <v>2010</v>
      </c>
      <c r="J31" s="80">
        <f t="shared" si="4"/>
        <v>40281</v>
      </c>
      <c r="K31" s="81">
        <f t="shared" si="5"/>
        <v>7</v>
      </c>
      <c r="L31" s="82" t="s">
        <v>52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9.5" customHeight="1" x14ac:dyDescent="0.25">
      <c r="A32" s="74">
        <v>26</v>
      </c>
      <c r="B32" s="75" t="str">
        <f>DATOS!C33</f>
        <v>PEDE100921MGTNZSA0</v>
      </c>
      <c r="C32" s="76">
        <f>DATOS!D33</f>
        <v>0</v>
      </c>
      <c r="D32" s="89"/>
      <c r="E32" s="89"/>
      <c r="F32" s="79" t="str">
        <f t="shared" si="0"/>
        <v>M</v>
      </c>
      <c r="G32" s="79" t="str">
        <f t="shared" si="1"/>
        <v>21</v>
      </c>
      <c r="H32" s="79" t="str">
        <f t="shared" si="2"/>
        <v>09</v>
      </c>
      <c r="I32" s="79">
        <f t="shared" si="3"/>
        <v>2010</v>
      </c>
      <c r="J32" s="80">
        <f t="shared" si="4"/>
        <v>40442</v>
      </c>
      <c r="K32" s="81">
        <f t="shared" si="5"/>
        <v>7</v>
      </c>
      <c r="L32" s="82" t="s">
        <v>52</v>
      </c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9.5" customHeight="1" x14ac:dyDescent="0.25">
      <c r="A33" s="74">
        <v>27</v>
      </c>
      <c r="B33" s="75" t="str">
        <f>DATOS!C34</f>
        <v>PEGJ100413HGTNVNA8</v>
      </c>
      <c r="C33" s="76">
        <f>DATOS!D34</f>
        <v>0</v>
      </c>
      <c r="D33" s="89"/>
      <c r="E33" s="89"/>
      <c r="F33" s="79" t="str">
        <f t="shared" si="0"/>
        <v>H</v>
      </c>
      <c r="G33" s="79" t="str">
        <f t="shared" si="1"/>
        <v>13</v>
      </c>
      <c r="H33" s="79" t="str">
        <f t="shared" si="2"/>
        <v>04</v>
      </c>
      <c r="I33" s="79">
        <f t="shared" si="3"/>
        <v>2010</v>
      </c>
      <c r="J33" s="80">
        <f t="shared" si="4"/>
        <v>40281</v>
      </c>
      <c r="K33" s="81">
        <f t="shared" si="5"/>
        <v>7</v>
      </c>
      <c r="L33" s="82" t="s">
        <v>52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9.5" customHeight="1" x14ac:dyDescent="0.25">
      <c r="A34" s="74">
        <v>28</v>
      </c>
      <c r="B34" s="75" t="str">
        <f>DATOS!C35</f>
        <v>PEVC100509MGTNZMA9</v>
      </c>
      <c r="C34" s="76">
        <f>DATOS!D35</f>
        <v>0</v>
      </c>
      <c r="D34" s="89"/>
      <c r="E34" s="89"/>
      <c r="F34" s="79" t="str">
        <f t="shared" si="0"/>
        <v>M</v>
      </c>
      <c r="G34" s="79" t="str">
        <f t="shared" si="1"/>
        <v>09</v>
      </c>
      <c r="H34" s="79" t="str">
        <f t="shared" si="2"/>
        <v>05</v>
      </c>
      <c r="I34" s="79">
        <f t="shared" si="3"/>
        <v>2010</v>
      </c>
      <c r="J34" s="80">
        <f t="shared" si="4"/>
        <v>40307</v>
      </c>
      <c r="K34" s="81">
        <f t="shared" si="5"/>
        <v>7</v>
      </c>
      <c r="L34" s="82" t="s">
        <v>52</v>
      </c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9.5" customHeight="1" x14ac:dyDescent="0.25">
      <c r="A35" s="74">
        <v>29</v>
      </c>
      <c r="B35" s="75" t="str">
        <f>DATOS!C36</f>
        <v>ROMA100108HGTDNLA4</v>
      </c>
      <c r="C35" s="76">
        <f>DATOS!D36</f>
        <v>0</v>
      </c>
      <c r="D35" s="89"/>
      <c r="E35" s="89"/>
      <c r="F35" s="79" t="str">
        <f t="shared" si="0"/>
        <v>H</v>
      </c>
      <c r="G35" s="79" t="str">
        <f t="shared" si="1"/>
        <v>08</v>
      </c>
      <c r="H35" s="79" t="str">
        <f t="shared" si="2"/>
        <v>01</v>
      </c>
      <c r="I35" s="79">
        <f t="shared" si="3"/>
        <v>2010</v>
      </c>
      <c r="J35" s="80">
        <f t="shared" si="4"/>
        <v>40186</v>
      </c>
      <c r="K35" s="81">
        <f t="shared" si="5"/>
        <v>7</v>
      </c>
      <c r="L35" s="82" t="s">
        <v>52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9.5" customHeight="1" x14ac:dyDescent="0.25">
      <c r="A36" s="74">
        <v>30</v>
      </c>
      <c r="B36" s="75" t="str">
        <f>DATOS!C37</f>
        <v>SEAA101111HGTRLXA0</v>
      </c>
      <c r="C36" s="76">
        <f>DATOS!D37</f>
        <v>0</v>
      </c>
      <c r="D36" s="89"/>
      <c r="E36" s="89"/>
      <c r="F36" s="79" t="str">
        <f t="shared" si="0"/>
        <v>H</v>
      </c>
      <c r="G36" s="79" t="str">
        <f t="shared" si="1"/>
        <v>11</v>
      </c>
      <c r="H36" s="79" t="str">
        <f t="shared" si="2"/>
        <v>11</v>
      </c>
      <c r="I36" s="79">
        <f t="shared" si="3"/>
        <v>2010</v>
      </c>
      <c r="J36" s="80">
        <f t="shared" si="4"/>
        <v>40493</v>
      </c>
      <c r="K36" s="81">
        <f t="shared" si="5"/>
        <v>6</v>
      </c>
      <c r="L36" s="82" t="s">
        <v>52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9.5" customHeight="1" x14ac:dyDescent="0.25">
      <c r="A37" s="74">
        <v>31</v>
      </c>
      <c r="B37" s="75" t="str">
        <f>DATOS!C38</f>
        <v>SOMS100617HGTLLNA6</v>
      </c>
      <c r="C37" s="76">
        <f>DATOS!D38</f>
        <v>0</v>
      </c>
      <c r="D37" s="89"/>
      <c r="E37" s="89"/>
      <c r="F37" s="79" t="str">
        <f t="shared" si="0"/>
        <v>H</v>
      </c>
      <c r="G37" s="79" t="str">
        <f t="shared" si="1"/>
        <v>17</v>
      </c>
      <c r="H37" s="79" t="str">
        <f t="shared" si="2"/>
        <v>06</v>
      </c>
      <c r="I37" s="79">
        <f t="shared" si="3"/>
        <v>2010</v>
      </c>
      <c r="J37" s="80">
        <f t="shared" si="4"/>
        <v>40346</v>
      </c>
      <c r="K37" s="81">
        <f t="shared" si="5"/>
        <v>7</v>
      </c>
      <c r="L37" s="82" t="s">
        <v>52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9.5" customHeight="1" x14ac:dyDescent="0.25">
      <c r="A38" s="74">
        <v>32</v>
      </c>
      <c r="B38" s="75" t="str">
        <f>DATOS!C39</f>
        <v>VAAD100508HGTZLGA8</v>
      </c>
      <c r="C38" s="76">
        <f>DATOS!D39</f>
        <v>0</v>
      </c>
      <c r="D38" s="89"/>
      <c r="E38" s="89"/>
      <c r="F38" s="79" t="str">
        <f t="shared" si="0"/>
        <v>H</v>
      </c>
      <c r="G38" s="79" t="str">
        <f t="shared" si="1"/>
        <v>08</v>
      </c>
      <c r="H38" s="79" t="str">
        <f t="shared" si="2"/>
        <v>05</v>
      </c>
      <c r="I38" s="79">
        <f t="shared" si="3"/>
        <v>2010</v>
      </c>
      <c r="J38" s="80">
        <f t="shared" si="4"/>
        <v>40306</v>
      </c>
      <c r="K38" s="81">
        <f t="shared" si="5"/>
        <v>7</v>
      </c>
      <c r="L38" s="82" t="s">
        <v>52</v>
      </c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9.5" customHeight="1" x14ac:dyDescent="0.25">
      <c r="A39" s="74">
        <v>33</v>
      </c>
      <c r="B39" s="75" t="str">
        <f>DATOS!C40</f>
        <v>VAGF100121HGTZVRA9</v>
      </c>
      <c r="C39" s="76">
        <f>DATOS!D40</f>
        <v>0</v>
      </c>
      <c r="D39" s="89"/>
      <c r="E39" s="89"/>
      <c r="F39" s="79" t="str">
        <f t="shared" si="0"/>
        <v>H</v>
      </c>
      <c r="G39" s="79" t="str">
        <f t="shared" si="1"/>
        <v>21</v>
      </c>
      <c r="H39" s="79" t="str">
        <f t="shared" si="2"/>
        <v>01</v>
      </c>
      <c r="I39" s="79">
        <f t="shared" si="3"/>
        <v>2010</v>
      </c>
      <c r="J39" s="80">
        <f t="shared" si="4"/>
        <v>40199</v>
      </c>
      <c r="K39" s="81">
        <f t="shared" si="5"/>
        <v>7</v>
      </c>
      <c r="L39" s="82" t="s">
        <v>52</v>
      </c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9.5" customHeight="1" x14ac:dyDescent="0.25">
      <c r="A40" s="74">
        <v>34</v>
      </c>
      <c r="B40" s="75" t="str">
        <f>DATOS!C41</f>
        <v>VAPM101215HGTZNRA1</v>
      </c>
      <c r="C40" s="76">
        <f>DATOS!D41</f>
        <v>0</v>
      </c>
      <c r="D40" s="89"/>
      <c r="E40" s="89"/>
      <c r="F40" s="79" t="str">
        <f t="shared" si="0"/>
        <v>H</v>
      </c>
      <c r="G40" s="79" t="str">
        <f t="shared" si="1"/>
        <v>15</v>
      </c>
      <c r="H40" s="79" t="str">
        <f t="shared" si="2"/>
        <v>12</v>
      </c>
      <c r="I40" s="79">
        <f t="shared" si="3"/>
        <v>2010</v>
      </c>
      <c r="J40" s="80">
        <f t="shared" si="4"/>
        <v>40527</v>
      </c>
      <c r="K40" s="81">
        <f t="shared" si="5"/>
        <v>6</v>
      </c>
      <c r="L40" s="82" t="s">
        <v>52</v>
      </c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9.5" customHeight="1" x14ac:dyDescent="0.25">
      <c r="A41" s="74">
        <v>35</v>
      </c>
      <c r="B41" s="75" t="str">
        <f>DATOS!C42</f>
        <v>VIRP100622MGTLNLA4</v>
      </c>
      <c r="C41" s="76">
        <f>DATOS!D42</f>
        <v>0</v>
      </c>
      <c r="D41" s="89"/>
      <c r="E41" s="89"/>
      <c r="F41" s="79" t="str">
        <f t="shared" si="0"/>
        <v>M</v>
      </c>
      <c r="G41" s="79" t="str">
        <f t="shared" si="1"/>
        <v>22</v>
      </c>
      <c r="H41" s="79" t="str">
        <f t="shared" si="2"/>
        <v>06</v>
      </c>
      <c r="I41" s="79">
        <f t="shared" si="3"/>
        <v>2010</v>
      </c>
      <c r="J41" s="80">
        <f t="shared" si="4"/>
        <v>40351</v>
      </c>
      <c r="K41" s="81">
        <f t="shared" si="5"/>
        <v>7</v>
      </c>
      <c r="L41" s="82" t="s">
        <v>52</v>
      </c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9.5" customHeight="1" x14ac:dyDescent="0.25">
      <c r="A42" s="74">
        <v>36</v>
      </c>
      <c r="B42" s="75" t="str">
        <f>DATOS!C43</f>
        <v>VAAD100508HGTZLGA9</v>
      </c>
      <c r="C42" s="76">
        <f>DATOS!D43</f>
        <v>0</v>
      </c>
      <c r="D42" s="89"/>
      <c r="E42" s="89"/>
      <c r="F42" s="79" t="str">
        <f t="shared" si="0"/>
        <v>H</v>
      </c>
      <c r="G42" s="79" t="str">
        <f t="shared" si="1"/>
        <v>08</v>
      </c>
      <c r="H42" s="79" t="str">
        <f t="shared" si="2"/>
        <v>05</v>
      </c>
      <c r="I42" s="79">
        <f t="shared" si="3"/>
        <v>2010</v>
      </c>
      <c r="J42" s="80">
        <f t="shared" si="4"/>
        <v>40306</v>
      </c>
      <c r="K42" s="81">
        <f t="shared" si="5"/>
        <v>7</v>
      </c>
      <c r="L42" s="82" t="s">
        <v>52</v>
      </c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9.5" customHeight="1" x14ac:dyDescent="0.25">
      <c r="A43" s="74">
        <v>37</v>
      </c>
      <c r="B43" s="75" t="str">
        <f>DATOS!C44</f>
        <v>VAGF100121HGTZVRA10</v>
      </c>
      <c r="C43" s="76">
        <f>DATOS!D44</f>
        <v>0</v>
      </c>
      <c r="D43" s="89"/>
      <c r="E43" s="89"/>
      <c r="F43" s="79" t="str">
        <f t="shared" si="0"/>
        <v>H</v>
      </c>
      <c r="G43" s="79" t="str">
        <f t="shared" si="1"/>
        <v>21</v>
      </c>
      <c r="H43" s="79" t="str">
        <f t="shared" si="2"/>
        <v>01</v>
      </c>
      <c r="I43" s="79">
        <f t="shared" si="3"/>
        <v>2010</v>
      </c>
      <c r="J43" s="80">
        <f t="shared" si="4"/>
        <v>40199</v>
      </c>
      <c r="K43" s="81">
        <f t="shared" si="5"/>
        <v>7</v>
      </c>
      <c r="L43" s="82" t="s">
        <v>52</v>
      </c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9.5" customHeight="1" x14ac:dyDescent="0.25">
      <c r="A44" s="74">
        <v>38</v>
      </c>
      <c r="B44" s="75" t="str">
        <f>DATOS!C45</f>
        <v>VAPM101215HGTZNRA2</v>
      </c>
      <c r="C44" s="76">
        <f>DATOS!D45</f>
        <v>0</v>
      </c>
      <c r="D44" s="89"/>
      <c r="E44" s="89"/>
      <c r="F44" s="79" t="str">
        <f t="shared" si="0"/>
        <v>H</v>
      </c>
      <c r="G44" s="79" t="str">
        <f t="shared" si="1"/>
        <v>15</v>
      </c>
      <c r="H44" s="79" t="str">
        <f t="shared" si="2"/>
        <v>12</v>
      </c>
      <c r="I44" s="79">
        <f t="shared" si="3"/>
        <v>2010</v>
      </c>
      <c r="J44" s="80">
        <f t="shared" si="4"/>
        <v>40527</v>
      </c>
      <c r="K44" s="81">
        <f t="shared" si="5"/>
        <v>6</v>
      </c>
      <c r="L44" s="82" t="s">
        <v>52</v>
      </c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9.5" customHeight="1" x14ac:dyDescent="0.25">
      <c r="A45" s="74">
        <v>39</v>
      </c>
      <c r="B45" s="75" t="str">
        <f>DATOS!C46</f>
        <v>VIRP100622MGTLNLA5</v>
      </c>
      <c r="C45" s="76">
        <f>DATOS!D46</f>
        <v>0</v>
      </c>
      <c r="D45" s="89"/>
      <c r="E45" s="89"/>
      <c r="F45" s="79" t="str">
        <f t="shared" si="0"/>
        <v>M</v>
      </c>
      <c r="G45" s="79" t="str">
        <f t="shared" si="1"/>
        <v>22</v>
      </c>
      <c r="H45" s="79" t="str">
        <f t="shared" si="2"/>
        <v>06</v>
      </c>
      <c r="I45" s="79">
        <f t="shared" si="3"/>
        <v>2010</v>
      </c>
      <c r="J45" s="80">
        <f t="shared" si="4"/>
        <v>40351</v>
      </c>
      <c r="K45" s="81">
        <f t="shared" si="5"/>
        <v>7</v>
      </c>
      <c r="L45" s="82" t="s">
        <v>52</v>
      </c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" customHeight="1" x14ac:dyDescent="0.25">
      <c r="A46" s="74">
        <v>40</v>
      </c>
      <c r="B46" s="75" t="str">
        <f>DATOS!C47</f>
        <v>VAAD100508HGTZLGA10</v>
      </c>
      <c r="C46" s="76">
        <f>DATOS!D47</f>
        <v>0</v>
      </c>
      <c r="D46" s="79"/>
      <c r="E46" s="79"/>
      <c r="F46" s="79" t="str">
        <f>MID(B46,11,1)</f>
        <v>H</v>
      </c>
      <c r="G46" s="79" t="str">
        <f t="shared" si="1"/>
        <v>08</v>
      </c>
      <c r="H46" s="79" t="str">
        <f t="shared" si="2"/>
        <v>05</v>
      </c>
      <c r="I46" s="79">
        <f t="shared" si="3"/>
        <v>2010</v>
      </c>
      <c r="J46" s="80">
        <f t="shared" si="4"/>
        <v>40306</v>
      </c>
      <c r="K46" s="81">
        <f t="shared" si="5"/>
        <v>7</v>
      </c>
      <c r="L46" s="82" t="s">
        <v>52</v>
      </c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5">
      <c r="A47" s="26"/>
      <c r="B47" s="10"/>
      <c r="C47" s="10"/>
      <c r="D47" s="26"/>
      <c r="E47" s="26"/>
      <c r="F47" s="27"/>
      <c r="G47" s="28"/>
      <c r="H47" s="28"/>
      <c r="I47" s="28"/>
      <c r="J47" s="90" t="s">
        <v>55</v>
      </c>
      <c r="K47" s="28">
        <f>COUNTIF(F7:F46, "M")</f>
        <v>17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26"/>
      <c r="B48" s="10"/>
      <c r="C48" s="10"/>
      <c r="D48" s="26"/>
      <c r="E48" s="26"/>
      <c r="F48" s="29"/>
      <c r="G48" s="28"/>
      <c r="H48" s="28"/>
      <c r="I48" s="28"/>
      <c r="J48" s="90" t="s">
        <v>53</v>
      </c>
      <c r="K48" s="59">
        <f>COUNTIF(F7:F46,"H")</f>
        <v>23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x14ac:dyDescent="0.25">
      <c r="A49" s="26"/>
      <c r="B49" s="30"/>
      <c r="C49" s="49"/>
      <c r="D49" s="26"/>
      <c r="E49" s="26"/>
      <c r="F49" s="29"/>
      <c r="G49" s="28"/>
      <c r="H49" s="28"/>
      <c r="I49" s="28"/>
      <c r="J49" s="90" t="s">
        <v>49</v>
      </c>
      <c r="K49" s="59">
        <f>SUM(K47:K48)</f>
        <v>40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x14ac:dyDescent="0.25">
      <c r="A50" s="26"/>
      <c r="B50" s="49"/>
      <c r="C50" s="10"/>
      <c r="D50" s="26"/>
      <c r="E50" s="26"/>
      <c r="F50" s="29"/>
      <c r="G50" s="28"/>
      <c r="H50" s="28"/>
      <c r="I50" s="28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x14ac:dyDescent="0.25">
      <c r="A51" s="26"/>
      <c r="B51" s="50" t="s">
        <v>57</v>
      </c>
      <c r="C51" s="26"/>
      <c r="D51" s="26"/>
      <c r="E51" s="26"/>
      <c r="F51" s="29"/>
      <c r="G51" s="28"/>
      <c r="H51" s="28"/>
      <c r="I51" s="28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26"/>
      <c r="B52" s="91"/>
      <c r="C52" s="10"/>
      <c r="D52" s="26"/>
      <c r="E52" s="26"/>
      <c r="F52" s="29"/>
      <c r="G52" s="28"/>
      <c r="H52" s="28"/>
      <c r="I52" s="28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x14ac:dyDescent="0.25">
      <c r="A53" s="10"/>
      <c r="B53" s="91" t="s">
        <v>58</v>
      </c>
      <c r="C53" s="10"/>
      <c r="D53" s="10"/>
      <c r="E53" s="10"/>
      <c r="F53" s="26"/>
      <c r="G53" s="26"/>
      <c r="H53" s="26"/>
      <c r="I53" s="26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x14ac:dyDescent="0.25">
      <c r="A54" s="10"/>
      <c r="B54" s="91" t="s">
        <v>59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x14ac:dyDescent="0.25">
      <c r="A55" s="10"/>
      <c r="B55" s="18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x14ac:dyDescent="0.25">
      <c r="A56" s="10"/>
      <c r="B56" s="18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x14ac:dyDescent="0.25">
      <c r="A57" s="10"/>
      <c r="B57" s="18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x14ac:dyDescent="0.25">
      <c r="A58" s="10"/>
      <c r="B58" s="18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x14ac:dyDescent="0.25">
      <c r="A59" s="10"/>
      <c r="B59" s="18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x14ac:dyDescent="0.25">
      <c r="A60" s="10"/>
      <c r="B60" s="18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x14ac:dyDescent="0.25">
      <c r="A61" s="10"/>
      <c r="B61" s="18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x14ac:dyDescent="0.25">
      <c r="A62" s="10"/>
      <c r="B62" s="18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x14ac:dyDescent="0.25">
      <c r="A63" s="10"/>
      <c r="B63" s="18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</sheetData>
  <autoFilter ref="A6:K49"/>
  <mergeCells count="2">
    <mergeCell ref="F2:I2"/>
    <mergeCell ref="F3:J3"/>
  </mergeCells>
  <conditionalFormatting sqref="F4:F1048576 F1:F2">
    <cfRule type="cellIs" dxfId="2" priority="2" operator="equal">
      <formula>"H"</formula>
    </cfRule>
    <cfRule type="cellIs" dxfId="1" priority="3" operator="equal">
      <formula>"M"</formula>
    </cfRule>
  </conditionalFormatting>
  <conditionalFormatting sqref="L1:L1048576">
    <cfRule type="cellIs" dxfId="0" priority="1" operator="equal">
      <formula>"NO"</formula>
    </cfRule>
  </conditionalFormatting>
  <dataValidations count="1">
    <dataValidation allowBlank="1" showInputMessage="1" showErrorMessage="1" promptTitle="FECHA DE CÁLCULO" prompt="ESCRIBIR LA FECHA HASTA LA QUE SE DESEA CALCULAR EDAD." sqref="J5"/>
  </dataValidations>
  <hyperlinks>
    <hyperlink ref="B53" r:id="rId1"/>
    <hyperlink ref="B54" r:id="rId2"/>
  </hyperlinks>
  <printOptions horizontalCentered="1" verticalCentered="1"/>
  <pageMargins left="0.27559055118110237" right="0.70866141732283472" top="0.31496062992125984" bottom="0.19685039370078741" header="0.31496062992125984" footer="0.19685039370078741"/>
  <pageSetup scale="89" fitToWidth="0" orientation="portrait" r:id="rId3"/>
  <colBreaks count="1" manualBreakCount="1">
    <brk id="12" max="1048575" man="1"/>
  </col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DATOS</vt:lpstr>
      <vt:lpstr>911.1</vt:lpstr>
      <vt:lpstr>PERIODO 1</vt:lpstr>
      <vt:lpstr>PERIODO 2</vt:lpstr>
      <vt:lpstr>PERIODO 3</vt:lpstr>
      <vt:lpstr>FINAL_</vt:lpstr>
      <vt:lpstr>GRÁFICA</vt:lpstr>
      <vt:lpstr>911_CIERRE</vt:lpstr>
      <vt:lpstr>DATOS!Área_de_impresión</vt:lpstr>
      <vt:lpstr>FINAL_!Área_de_impresión</vt:lpstr>
      <vt:lpstr>GRÁFICA!Área_de_impresión</vt:lpstr>
      <vt:lpstr>'PERIODO 1'!Área_de_impresión</vt:lpstr>
      <vt:lpstr>'PERIODO 2'!Área_de_impresión</vt:lpstr>
      <vt:lpstr>'PERIODO 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</dc:creator>
  <cp:lastModifiedBy>Usuario de Windows</cp:lastModifiedBy>
  <cp:lastPrinted>2018-08-20T03:25:01Z</cp:lastPrinted>
  <dcterms:created xsi:type="dcterms:W3CDTF">2009-01-26T14:54:42Z</dcterms:created>
  <dcterms:modified xsi:type="dcterms:W3CDTF">2018-08-22T02:35:54Z</dcterms:modified>
</cp:coreProperties>
</file>